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gt013-my.sharepoint.com/personal/40188294_ogt013_nl/Documents/prive C-drive/Sportraad/Financieel/Fin verslag/2021/"/>
    </mc:Choice>
  </mc:AlternateContent>
  <xr:revisionPtr revIDLastSave="0" documentId="8_{A5DB5187-0A95-44A1-B83C-0DA2D9B4F823}" xr6:coauthVersionLast="47" xr6:coauthVersionMax="47" xr10:uidLastSave="{00000000-0000-0000-0000-000000000000}"/>
  <bookViews>
    <workbookView xWindow="-120" yWindow="-120" windowWidth="29040" windowHeight="15840" xr2:uid="{9CD6B846-8C78-4BF9-8BDD-5555D698A30E}"/>
  </bookViews>
  <sheets>
    <sheet name="Fin Verslag excl subsidies" sheetId="1" r:id="rId1"/>
  </sheets>
  <externalReferences>
    <externalReference r:id="rId2"/>
  </externalReferences>
  <definedNames>
    <definedName name="_xlnm.Print_Area" localSheetId="0">'Fin Verslag excl subsidies'!$A$1:$U$57</definedName>
    <definedName name="a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7" i="1" l="1"/>
  <c r="O57" i="1"/>
  <c r="N57" i="1"/>
  <c r="J57" i="1"/>
  <c r="G57" i="1"/>
  <c r="F57" i="1"/>
  <c r="S53" i="1"/>
  <c r="R53" i="1"/>
  <c r="K53" i="1"/>
  <c r="J53" i="1"/>
  <c r="C53" i="1"/>
  <c r="T52" i="1"/>
  <c r="S52" i="1"/>
  <c r="R52" i="1"/>
  <c r="Q52" i="1"/>
  <c r="P52" i="1"/>
  <c r="O52" i="1"/>
  <c r="N52" i="1"/>
  <c r="N53" i="1" s="1"/>
  <c r="M52" i="1"/>
  <c r="L52" i="1"/>
  <c r="K52" i="1"/>
  <c r="J52" i="1"/>
  <c r="I52" i="1"/>
  <c r="H52" i="1"/>
  <c r="G52" i="1"/>
  <c r="F52" i="1"/>
  <c r="F53" i="1" s="1"/>
  <c r="E52" i="1"/>
  <c r="U52" i="1" s="1"/>
  <c r="D52" i="1"/>
  <c r="C52" i="1"/>
  <c r="T51" i="1"/>
  <c r="T53" i="1" s="1"/>
  <c r="S51" i="1"/>
  <c r="R51" i="1"/>
  <c r="Q51" i="1"/>
  <c r="Q53" i="1" s="1"/>
  <c r="P51" i="1"/>
  <c r="P53" i="1" s="1"/>
  <c r="O51" i="1"/>
  <c r="O53" i="1" s="1"/>
  <c r="N51" i="1"/>
  <c r="M51" i="1"/>
  <c r="M53" i="1" s="1"/>
  <c r="L51" i="1"/>
  <c r="L53" i="1" s="1"/>
  <c r="K51" i="1"/>
  <c r="J51" i="1"/>
  <c r="I51" i="1"/>
  <c r="I53" i="1" s="1"/>
  <c r="H51" i="1"/>
  <c r="H53" i="1" s="1"/>
  <c r="G51" i="1"/>
  <c r="G53" i="1" s="1"/>
  <c r="F51" i="1"/>
  <c r="E51" i="1"/>
  <c r="E53" i="1" s="1"/>
  <c r="D51" i="1"/>
  <c r="D53" i="1" s="1"/>
  <c r="C51" i="1"/>
  <c r="U51" i="1" s="1"/>
  <c r="A50" i="1"/>
  <c r="T49" i="1"/>
  <c r="M49" i="1"/>
  <c r="L49" i="1"/>
  <c r="E49" i="1"/>
  <c r="D49" i="1"/>
  <c r="T48" i="1"/>
  <c r="S48" i="1"/>
  <c r="R48" i="1"/>
  <c r="Q48" i="1"/>
  <c r="P48" i="1"/>
  <c r="P49" i="1" s="1"/>
  <c r="O48" i="1"/>
  <c r="N48" i="1"/>
  <c r="M48" i="1"/>
  <c r="L48" i="1"/>
  <c r="K48" i="1"/>
  <c r="J48" i="1"/>
  <c r="I48" i="1"/>
  <c r="H48" i="1"/>
  <c r="H49" i="1" s="1"/>
  <c r="G48" i="1"/>
  <c r="F48" i="1"/>
  <c r="E48" i="1"/>
  <c r="D48" i="1"/>
  <c r="C48" i="1"/>
  <c r="U48" i="1" s="1"/>
  <c r="T47" i="1"/>
  <c r="S47" i="1"/>
  <c r="S49" i="1" s="1"/>
  <c r="R47" i="1"/>
  <c r="R49" i="1" s="1"/>
  <c r="Q47" i="1"/>
  <c r="Q49" i="1" s="1"/>
  <c r="P47" i="1"/>
  <c r="O47" i="1"/>
  <c r="O49" i="1" s="1"/>
  <c r="N47" i="1"/>
  <c r="N49" i="1" s="1"/>
  <c r="M47" i="1"/>
  <c r="L47" i="1"/>
  <c r="K47" i="1"/>
  <c r="K49" i="1" s="1"/>
  <c r="J47" i="1"/>
  <c r="J49" i="1" s="1"/>
  <c r="I47" i="1"/>
  <c r="I49" i="1" s="1"/>
  <c r="H47" i="1"/>
  <c r="G47" i="1"/>
  <c r="G49" i="1" s="1"/>
  <c r="F47" i="1"/>
  <c r="F49" i="1" s="1"/>
  <c r="E47" i="1"/>
  <c r="D47" i="1"/>
  <c r="C47" i="1"/>
  <c r="C49" i="1" s="1"/>
  <c r="A46" i="1"/>
  <c r="O45" i="1"/>
  <c r="N45" i="1"/>
  <c r="G45" i="1"/>
  <c r="F45" i="1"/>
  <c r="T44" i="1"/>
  <c r="S44" i="1"/>
  <c r="R44" i="1"/>
  <c r="R45" i="1" s="1"/>
  <c r="Q44" i="1"/>
  <c r="P44" i="1"/>
  <c r="O44" i="1"/>
  <c r="N44" i="1"/>
  <c r="M44" i="1"/>
  <c r="L44" i="1"/>
  <c r="K44" i="1"/>
  <c r="J44" i="1"/>
  <c r="J45" i="1" s="1"/>
  <c r="I44" i="1"/>
  <c r="H44" i="1"/>
  <c r="G44" i="1"/>
  <c r="F44" i="1"/>
  <c r="E44" i="1"/>
  <c r="U44" i="1" s="1"/>
  <c r="D44" i="1"/>
  <c r="C44" i="1"/>
  <c r="T43" i="1"/>
  <c r="T45" i="1" s="1"/>
  <c r="S43" i="1"/>
  <c r="S45" i="1" s="1"/>
  <c r="R43" i="1"/>
  <c r="Q43" i="1"/>
  <c r="Q45" i="1" s="1"/>
  <c r="P43" i="1"/>
  <c r="P45" i="1" s="1"/>
  <c r="O43" i="1"/>
  <c r="N43" i="1"/>
  <c r="M43" i="1"/>
  <c r="M45" i="1" s="1"/>
  <c r="L43" i="1"/>
  <c r="L45" i="1" s="1"/>
  <c r="K43" i="1"/>
  <c r="K45" i="1" s="1"/>
  <c r="J43" i="1"/>
  <c r="I43" i="1"/>
  <c r="I45" i="1" s="1"/>
  <c r="H43" i="1"/>
  <c r="H45" i="1" s="1"/>
  <c r="G43" i="1"/>
  <c r="F43" i="1"/>
  <c r="E43" i="1"/>
  <c r="E45" i="1" s="1"/>
  <c r="D43" i="1"/>
  <c r="D45" i="1" s="1"/>
  <c r="C43" i="1"/>
  <c r="C45" i="1" s="1"/>
  <c r="A42" i="1"/>
  <c r="U39" i="1"/>
  <c r="T39" i="1"/>
  <c r="T57" i="1" s="1"/>
  <c r="S39" i="1"/>
  <c r="S57" i="1" s="1"/>
  <c r="R39" i="1"/>
  <c r="Q39" i="1"/>
  <c r="Q57" i="1" s="1"/>
  <c r="P39" i="1"/>
  <c r="P57" i="1" s="1"/>
  <c r="O39" i="1"/>
  <c r="N39" i="1"/>
  <c r="M39" i="1"/>
  <c r="M57" i="1" s="1"/>
  <c r="L39" i="1"/>
  <c r="L57" i="1" s="1"/>
  <c r="K39" i="1"/>
  <c r="K57" i="1" s="1"/>
  <c r="J39" i="1"/>
  <c r="I39" i="1"/>
  <c r="I57" i="1" s="1"/>
  <c r="H39" i="1"/>
  <c r="H57" i="1" s="1"/>
  <c r="G39" i="1"/>
  <c r="F39" i="1"/>
  <c r="E39" i="1"/>
  <c r="E57" i="1" s="1"/>
  <c r="D39" i="1"/>
  <c r="D57" i="1" s="1"/>
  <c r="C39" i="1"/>
  <c r="C57" i="1" s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U38" i="1" s="1"/>
  <c r="A38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U37" i="1" s="1"/>
  <c r="A37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U36" i="1" s="1"/>
  <c r="A36" i="1"/>
  <c r="A35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U31" i="1" s="1"/>
  <c r="A31" i="1"/>
  <c r="A30" i="1"/>
  <c r="A29" i="1"/>
  <c r="U28" i="1"/>
  <c r="N28" i="1"/>
  <c r="L28" i="1"/>
  <c r="J28" i="1"/>
  <c r="J32" i="1" s="1"/>
  <c r="I28" i="1"/>
  <c r="I32" i="1" s="1"/>
  <c r="I56" i="1" s="1"/>
  <c r="H28" i="1"/>
  <c r="F28" i="1"/>
  <c r="D28" i="1"/>
  <c r="A28" i="1"/>
  <c r="A27" i="1"/>
  <c r="P25" i="1"/>
  <c r="P30" i="1" s="1"/>
  <c r="H25" i="1"/>
  <c r="H30" i="1" s="1"/>
  <c r="T24" i="1"/>
  <c r="S24" i="1"/>
  <c r="R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A24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U23" i="1" s="1"/>
  <c r="D23" i="1"/>
  <c r="C23" i="1"/>
  <c r="A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U22" i="1" s="1"/>
  <c r="A22" i="1"/>
  <c r="T21" i="1"/>
  <c r="S21" i="1"/>
  <c r="R21" i="1"/>
  <c r="Q21" i="1"/>
  <c r="P21" i="1"/>
  <c r="O21" i="1"/>
  <c r="O25" i="1" s="1"/>
  <c r="O30" i="1" s="1"/>
  <c r="N21" i="1"/>
  <c r="M21" i="1"/>
  <c r="L21" i="1"/>
  <c r="K21" i="1"/>
  <c r="J21" i="1"/>
  <c r="I21" i="1"/>
  <c r="H21" i="1"/>
  <c r="G21" i="1"/>
  <c r="G25" i="1" s="1"/>
  <c r="G30" i="1" s="1"/>
  <c r="F21" i="1"/>
  <c r="E21" i="1"/>
  <c r="U21" i="1" s="1"/>
  <c r="D21" i="1"/>
  <c r="C21" i="1"/>
  <c r="A21" i="1"/>
  <c r="T20" i="1"/>
  <c r="T25" i="1" s="1"/>
  <c r="T30" i="1" s="1"/>
  <c r="S20" i="1"/>
  <c r="S25" i="1" s="1"/>
  <c r="S30" i="1" s="1"/>
  <c r="R20" i="1"/>
  <c r="R25" i="1" s="1"/>
  <c r="R30" i="1" s="1"/>
  <c r="Q20" i="1"/>
  <c r="P20" i="1"/>
  <c r="O20" i="1"/>
  <c r="N20" i="1"/>
  <c r="N25" i="1" s="1"/>
  <c r="N30" i="1" s="1"/>
  <c r="M20" i="1"/>
  <c r="M25" i="1" s="1"/>
  <c r="M30" i="1" s="1"/>
  <c r="L20" i="1"/>
  <c r="L25" i="1" s="1"/>
  <c r="L30" i="1" s="1"/>
  <c r="K20" i="1"/>
  <c r="K25" i="1" s="1"/>
  <c r="K30" i="1" s="1"/>
  <c r="J20" i="1"/>
  <c r="J25" i="1" s="1"/>
  <c r="J30" i="1" s="1"/>
  <c r="I20" i="1"/>
  <c r="I25" i="1" s="1"/>
  <c r="I30" i="1" s="1"/>
  <c r="H20" i="1"/>
  <c r="G20" i="1"/>
  <c r="F20" i="1"/>
  <c r="F25" i="1" s="1"/>
  <c r="F30" i="1" s="1"/>
  <c r="E20" i="1"/>
  <c r="E25" i="1" s="1"/>
  <c r="E30" i="1" s="1"/>
  <c r="D20" i="1"/>
  <c r="D25" i="1" s="1"/>
  <c r="D30" i="1" s="1"/>
  <c r="C20" i="1"/>
  <c r="C25" i="1" s="1"/>
  <c r="A20" i="1"/>
  <c r="A19" i="1"/>
  <c r="P18" i="1"/>
  <c r="P29" i="1" s="1"/>
  <c r="H18" i="1"/>
  <c r="H29" i="1" s="1"/>
  <c r="H32" i="1" s="1"/>
  <c r="H56" i="1" s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U17" i="1" s="1"/>
  <c r="A17" i="1"/>
  <c r="T16" i="1"/>
  <c r="S16" i="1"/>
  <c r="R16" i="1"/>
  <c r="Q16" i="1"/>
  <c r="P16" i="1"/>
  <c r="O16" i="1"/>
  <c r="O18" i="1" s="1"/>
  <c r="O29" i="1" s="1"/>
  <c r="N16" i="1"/>
  <c r="M16" i="1"/>
  <c r="L16" i="1"/>
  <c r="K16" i="1"/>
  <c r="J16" i="1"/>
  <c r="I16" i="1"/>
  <c r="H16" i="1"/>
  <c r="G16" i="1"/>
  <c r="G18" i="1" s="1"/>
  <c r="G29" i="1" s="1"/>
  <c r="F16" i="1"/>
  <c r="E16" i="1"/>
  <c r="U16" i="1" s="1"/>
  <c r="D16" i="1"/>
  <c r="C16" i="1"/>
  <c r="A16" i="1"/>
  <c r="T15" i="1"/>
  <c r="S15" i="1"/>
  <c r="S18" i="1" s="1"/>
  <c r="S29" i="1" s="1"/>
  <c r="R15" i="1"/>
  <c r="P15" i="1"/>
  <c r="O15" i="1"/>
  <c r="N15" i="1"/>
  <c r="M15" i="1"/>
  <c r="L15" i="1"/>
  <c r="K15" i="1"/>
  <c r="K18" i="1" s="1"/>
  <c r="K29" i="1" s="1"/>
  <c r="J15" i="1"/>
  <c r="I15" i="1"/>
  <c r="H15" i="1"/>
  <c r="G15" i="1"/>
  <c r="F15" i="1"/>
  <c r="E15" i="1"/>
  <c r="D15" i="1"/>
  <c r="C15" i="1"/>
  <c r="C18" i="1" s="1"/>
  <c r="T14" i="1"/>
  <c r="S14" i="1"/>
  <c r="R14" i="1"/>
  <c r="Q14" i="1"/>
  <c r="P14" i="1"/>
  <c r="O14" i="1"/>
  <c r="N14" i="1"/>
  <c r="N18" i="1" s="1"/>
  <c r="N29" i="1" s="1"/>
  <c r="M14" i="1"/>
  <c r="L14" i="1"/>
  <c r="K14" i="1"/>
  <c r="J14" i="1"/>
  <c r="I14" i="1"/>
  <c r="H14" i="1"/>
  <c r="G14" i="1"/>
  <c r="F14" i="1"/>
  <c r="F18" i="1" s="1"/>
  <c r="F29" i="1" s="1"/>
  <c r="E14" i="1"/>
  <c r="U14" i="1" s="1"/>
  <c r="D14" i="1"/>
  <c r="C14" i="1"/>
  <c r="A14" i="1"/>
  <c r="T13" i="1"/>
  <c r="T18" i="1" s="1"/>
  <c r="T29" i="1" s="1"/>
  <c r="S13" i="1"/>
  <c r="R13" i="1"/>
  <c r="R18" i="1" s="1"/>
  <c r="R29" i="1" s="1"/>
  <c r="Q13" i="1"/>
  <c r="P13" i="1"/>
  <c r="O13" i="1"/>
  <c r="N13" i="1"/>
  <c r="M13" i="1"/>
  <c r="M18" i="1" s="1"/>
  <c r="M29" i="1" s="1"/>
  <c r="L13" i="1"/>
  <c r="L18" i="1" s="1"/>
  <c r="L29" i="1" s="1"/>
  <c r="K13" i="1"/>
  <c r="J13" i="1"/>
  <c r="J18" i="1" s="1"/>
  <c r="J29" i="1" s="1"/>
  <c r="I13" i="1"/>
  <c r="I18" i="1" s="1"/>
  <c r="I29" i="1" s="1"/>
  <c r="H13" i="1"/>
  <c r="G13" i="1"/>
  <c r="F13" i="1"/>
  <c r="E13" i="1"/>
  <c r="E18" i="1" s="1"/>
  <c r="E29" i="1" s="1"/>
  <c r="D13" i="1"/>
  <c r="D18" i="1" s="1"/>
  <c r="D29" i="1" s="1"/>
  <c r="C13" i="1"/>
  <c r="A13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Q24" i="1"/>
  <c r="C29" i="1" l="1"/>
  <c r="Q18" i="1"/>
  <c r="Q25" i="1"/>
  <c r="L32" i="1"/>
  <c r="L56" i="1" s="1"/>
  <c r="N32" i="1"/>
  <c r="N56" i="1" s="1"/>
  <c r="U53" i="1"/>
  <c r="C30" i="1"/>
  <c r="U25" i="1"/>
  <c r="D32" i="1"/>
  <c r="D56" i="1" s="1"/>
  <c r="F32" i="1"/>
  <c r="F56" i="1" s="1"/>
  <c r="U24" i="1"/>
  <c r="U15" i="1"/>
  <c r="U20" i="1"/>
  <c r="U47" i="1"/>
  <c r="U49" i="1" s="1"/>
  <c r="U13" i="1"/>
  <c r="U43" i="1"/>
  <c r="U45" i="1" s="1"/>
  <c r="Q60" i="1" l="1"/>
  <c r="Q29" i="1"/>
  <c r="U29" i="1" s="1"/>
  <c r="C32" i="1"/>
  <c r="U18" i="1"/>
  <c r="U30" i="1"/>
  <c r="Q61" i="1"/>
  <c r="Q30" i="1"/>
  <c r="C56" i="1" l="1"/>
  <c r="E56" i="1" s="1"/>
  <c r="G56" i="1" s="1"/>
  <c r="K56" i="1" s="1"/>
  <c r="M56" i="1" s="1"/>
  <c r="O56" i="1" s="1"/>
  <c r="C40" i="1"/>
  <c r="E28" i="1"/>
  <c r="E32" i="1" s="1"/>
  <c r="G28" i="1" l="1"/>
  <c r="G32" i="1" s="1"/>
  <c r="E40" i="1"/>
  <c r="P56" i="1"/>
  <c r="Q56" i="1"/>
  <c r="R56" i="1" s="1"/>
  <c r="S56" i="1" s="1"/>
  <c r="T56" i="1" s="1"/>
  <c r="K28" i="1" l="1"/>
  <c r="K32" i="1" s="1"/>
  <c r="G40" i="1"/>
  <c r="K40" i="1" l="1"/>
  <c r="M28" i="1"/>
  <c r="M32" i="1" s="1"/>
  <c r="M40" i="1" l="1"/>
  <c r="O28" i="1"/>
  <c r="O32" i="1" s="1"/>
  <c r="O40" i="1" l="1"/>
  <c r="Q28" i="1"/>
  <c r="Q32" i="1" s="1"/>
  <c r="P28" i="1"/>
  <c r="P32" i="1" s="1"/>
  <c r="P40" i="1" s="1"/>
  <c r="R28" i="1" l="1"/>
  <c r="R32" i="1" s="1"/>
  <c r="U32" i="1"/>
  <c r="Q40" i="1"/>
  <c r="U40" i="1" s="1"/>
  <c r="S28" i="1" l="1"/>
  <c r="S32" i="1" s="1"/>
  <c r="R40" i="1"/>
  <c r="T28" i="1" l="1"/>
  <c r="T32" i="1" s="1"/>
  <c r="T40" i="1" s="1"/>
  <c r="S40" i="1"/>
</calcChain>
</file>

<file path=xl/sharedStrings.xml><?xml version="1.0" encoding="utf-8"?>
<sst xmlns="http://schemas.openxmlformats.org/spreadsheetml/2006/main" count="18" uniqueCount="14">
  <si>
    <t>Financiëel Verslag 2021</t>
  </si>
  <si>
    <t>Stand</t>
  </si>
  <si>
    <t>Totaal werk.</t>
  </si>
  <si>
    <t>2015 t/m 2021</t>
  </si>
  <si>
    <t>Sponsors</t>
  </si>
  <si>
    <t>Eindstand rek 1223.01293 excl subsidies</t>
  </si>
  <si>
    <t>(excl subsidies=excl. Sportvisie &amp; Actief H'Beek &amp; Sportdorp)</t>
  </si>
  <si>
    <t>Eindstand rek.1223.145.042 excl subsidies</t>
  </si>
  <si>
    <t>Totaal rekeningen eindstand excl.</t>
  </si>
  <si>
    <t>Ontvangsten</t>
  </si>
  <si>
    <t>Uitgaven</t>
  </si>
  <si>
    <t>Ïncl Subsidies e.d.</t>
  </si>
  <si>
    <t>Eindstand rek 1223.01293</t>
  </si>
  <si>
    <t>Eindstand rek.1223.145.042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</si>
</sst>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2" borderId="1" xfId="0" applyFill="1" applyBorder="1" applyAlignment="1">
      <alignment horizontal="right"/>
    </xf>
    <xf numFmtId="15" fontId="0" fillId="2" borderId="2" xfId="0" applyNumberFormat="1" applyFill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/>
    <xf numFmtId="44" fontId="0" fillId="0" borderId="5" xfId="0" applyNumberFormat="1" applyBorder="1"/>
    <xf numFmtId="44" fontId="0" fillId="0" borderId="0" xfId="0" applyNumberFormat="1"/>
    <xf numFmtId="44" fontId="0" fillId="2" borderId="5" xfId="0" applyNumberFormat="1" applyFill="1" applyBorder="1"/>
    <xf numFmtId="44" fontId="0" fillId="0" borderId="6" xfId="0" applyNumberFormat="1" applyBorder="1"/>
    <xf numFmtId="44" fontId="0" fillId="0" borderId="7" xfId="0" applyNumberFormat="1" applyBorder="1"/>
    <xf numFmtId="44" fontId="0" fillId="2" borderId="6" xfId="0" applyNumberFormat="1" applyFill="1" applyBorder="1"/>
    <xf numFmtId="0" fontId="3" fillId="0" borderId="0" xfId="0" applyFont="1"/>
    <xf numFmtId="0" fontId="4" fillId="0" borderId="0" xfId="0" applyFont="1"/>
    <xf numFmtId="0" fontId="1" fillId="0" borderId="8" xfId="0" applyFont="1" applyBorder="1"/>
    <xf numFmtId="0" fontId="0" fillId="0" borderId="8" xfId="0" applyBorder="1"/>
    <xf numFmtId="44" fontId="0" fillId="0" borderId="9" xfId="0" applyNumberFormat="1" applyBorder="1"/>
    <xf numFmtId="44" fontId="0" fillId="0" borderId="8" xfId="0" applyNumberFormat="1" applyBorder="1"/>
    <xf numFmtId="44" fontId="0" fillId="2" borderId="9" xfId="0" applyNumberFormat="1" applyFill="1" applyBorder="1"/>
    <xf numFmtId="44" fontId="0" fillId="0" borderId="1" xfId="0" applyNumberFormat="1" applyBorder="1"/>
    <xf numFmtId="44" fontId="0" fillId="0" borderId="3" xfId="0" applyNumberFormat="1" applyBorder="1"/>
    <xf numFmtId="44" fontId="0" fillId="2" borderId="1" xfId="0" applyNumberFormat="1" applyFill="1" applyBorder="1"/>
    <xf numFmtId="44" fontId="0" fillId="0" borderId="2" xfId="0" applyNumberFormat="1" applyBorder="1"/>
    <xf numFmtId="44" fontId="0" fillId="0" borderId="4" xfId="0" applyNumberFormat="1" applyBorder="1"/>
    <xf numFmtId="44" fontId="0" fillId="2" borderId="2" xfId="0" applyNumberForma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151523</xdr:colOff>
      <xdr:row>0</xdr:row>
      <xdr:rowOff>71123</xdr:rowOff>
    </xdr:from>
    <xdr:to>
      <xdr:col>1</xdr:col>
      <xdr:colOff>557551</xdr:colOff>
      <xdr:row>6</xdr:row>
      <xdr:rowOff>57150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6EC327A-AB68-45AD-BCC5-6716333AE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523" y="71123"/>
          <a:ext cx="2387228" cy="1195702"/>
        </a:xfrm>
        <a:prstGeom prst="rect">
          <a:avLst/>
        </a:prstGeom>
        <a:solidFill>
          <a:schemeClr val="tx1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nkafschriften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Verslag excl subsidies"/>
      <sheetName val="Fin Verslag v.a.2015 incl subs."/>
      <sheetName val="Draaitabel 2021"/>
      <sheetName val="Afschriften 2021  per Categorie"/>
      <sheetName val="Afschriften 2021"/>
      <sheetName val="Draaitabel afschriften 2020"/>
      <sheetName val="Afschriften 2020"/>
      <sheetName val="Contributies"/>
      <sheetName val="NSW 2020"/>
      <sheetName val="Draaitabel 31aug"/>
    </sheetNames>
    <sheetDataSet>
      <sheetData sheetId="0"/>
      <sheetData sheetId="1">
        <row r="10">
          <cell r="C10" t="str">
            <v>Werkelijk</v>
          </cell>
          <cell r="D10" t="str">
            <v>Begroot</v>
          </cell>
          <cell r="E10" t="str">
            <v>Werkelijk</v>
          </cell>
          <cell r="F10" t="str">
            <v>Begroot</v>
          </cell>
          <cell r="G10" t="str">
            <v>Werkelijk</v>
          </cell>
          <cell r="I10" t="str">
            <v>Begroot</v>
          </cell>
          <cell r="K10" t="str">
            <v>Werkelijk</v>
          </cell>
          <cell r="L10" t="str">
            <v>Begroot</v>
          </cell>
          <cell r="M10" t="str">
            <v>Werkelijk</v>
          </cell>
          <cell r="N10" t="str">
            <v>Begroot</v>
          </cell>
          <cell r="O10" t="str">
            <v>Werkelijk</v>
          </cell>
          <cell r="P10" t="str">
            <v>Begroot</v>
          </cell>
          <cell r="Q10" t="str">
            <v>Werkelijk</v>
          </cell>
          <cell r="R10" t="str">
            <v>Begroot</v>
          </cell>
          <cell r="S10" t="str">
            <v>Begroot</v>
          </cell>
          <cell r="T10" t="str">
            <v>Begroot</v>
          </cell>
        </row>
        <row r="11">
          <cell r="C11">
            <v>2015</v>
          </cell>
          <cell r="D11">
            <v>2016</v>
          </cell>
          <cell r="E11">
            <v>2016</v>
          </cell>
          <cell r="F11">
            <v>2017</v>
          </cell>
          <cell r="G11">
            <v>2017</v>
          </cell>
          <cell r="I11">
            <v>2018</v>
          </cell>
          <cell r="J11" t="str">
            <v>Opmerking</v>
          </cell>
          <cell r="K11">
            <v>2018</v>
          </cell>
          <cell r="L11">
            <v>2019</v>
          </cell>
          <cell r="M11">
            <v>2019</v>
          </cell>
          <cell r="N11">
            <v>2020</v>
          </cell>
          <cell r="O11">
            <v>2020</v>
          </cell>
          <cell r="P11">
            <v>2021</v>
          </cell>
          <cell r="Q11">
            <v>2021</v>
          </cell>
          <cell r="R11">
            <v>2022</v>
          </cell>
          <cell r="S11">
            <v>2023</v>
          </cell>
          <cell r="T11">
            <v>2024</v>
          </cell>
        </row>
        <row r="12">
          <cell r="A12" t="str">
            <v>INKOMSTEN</v>
          </cell>
        </row>
        <row r="13">
          <cell r="A13" t="str">
            <v>Contributies</v>
          </cell>
          <cell r="C13">
            <v>570</v>
          </cell>
          <cell r="D13">
            <v>600</v>
          </cell>
          <cell r="E13">
            <v>550</v>
          </cell>
          <cell r="F13">
            <v>600</v>
          </cell>
          <cell r="G13">
            <v>580</v>
          </cell>
          <cell r="I13">
            <v>1100</v>
          </cell>
          <cell r="J13" t="str">
            <v>A</v>
          </cell>
          <cell r="K13">
            <v>1020</v>
          </cell>
          <cell r="L13">
            <v>1070</v>
          </cell>
          <cell r="M13">
            <v>1090</v>
          </cell>
          <cell r="N13">
            <v>1070</v>
          </cell>
          <cell r="O13">
            <v>980</v>
          </cell>
          <cell r="P13">
            <v>1090</v>
          </cell>
          <cell r="Q13">
            <v>1390</v>
          </cell>
          <cell r="R13">
            <v>1100</v>
          </cell>
          <cell r="S13">
            <v>1100</v>
          </cell>
          <cell r="T13">
            <v>1100</v>
          </cell>
        </row>
        <row r="14">
          <cell r="A14" t="str">
            <v>Subsidie (jaarlijks)</v>
          </cell>
          <cell r="C14">
            <v>1250</v>
          </cell>
          <cell r="D14">
            <v>1125</v>
          </cell>
          <cell r="E14">
            <v>1125</v>
          </cell>
          <cell r="F14">
            <v>1125</v>
          </cell>
          <cell r="G14">
            <v>1125</v>
          </cell>
          <cell r="I14">
            <v>1136</v>
          </cell>
          <cell r="J14" t="str">
            <v>B</v>
          </cell>
          <cell r="K14">
            <v>1136</v>
          </cell>
          <cell r="L14">
            <v>1136</v>
          </cell>
          <cell r="M14">
            <v>1136</v>
          </cell>
          <cell r="N14">
            <v>1136</v>
          </cell>
          <cell r="O14">
            <v>1136</v>
          </cell>
          <cell r="P14">
            <v>1136</v>
          </cell>
          <cell r="Q14">
            <v>1136</v>
          </cell>
          <cell r="R14">
            <v>1136</v>
          </cell>
          <cell r="S14">
            <v>1136</v>
          </cell>
          <cell r="T14">
            <v>1136</v>
          </cell>
        </row>
        <row r="15">
          <cell r="A15" t="str">
            <v>Subsidie (Sportvisie)</v>
          </cell>
          <cell r="C15">
            <v>1128.1600000000001</v>
          </cell>
          <cell r="D15">
            <v>6000</v>
          </cell>
          <cell r="E15">
            <v>5500</v>
          </cell>
          <cell r="G15">
            <v>1000</v>
          </cell>
          <cell r="I15">
            <v>8000</v>
          </cell>
          <cell r="J15" t="str">
            <v>C</v>
          </cell>
          <cell r="K15">
            <v>7000</v>
          </cell>
          <cell r="L15">
            <v>8000</v>
          </cell>
          <cell r="M15">
            <v>8000</v>
          </cell>
          <cell r="N15">
            <v>8000</v>
          </cell>
          <cell r="O15">
            <v>8000</v>
          </cell>
          <cell r="P15">
            <v>8000</v>
          </cell>
          <cell r="Q15">
            <v>8000</v>
          </cell>
          <cell r="R15">
            <v>8000</v>
          </cell>
          <cell r="S15">
            <v>0</v>
          </cell>
          <cell r="T15">
            <v>0</v>
          </cell>
        </row>
        <row r="16">
          <cell r="D16">
            <v>1000</v>
          </cell>
          <cell r="E16">
            <v>744.34</v>
          </cell>
          <cell r="F16">
            <v>1000</v>
          </cell>
          <cell r="G16">
            <v>132.80000000000001</v>
          </cell>
          <cell r="I16">
            <v>130</v>
          </cell>
          <cell r="J16" t="str">
            <v>D</v>
          </cell>
          <cell r="K16">
            <v>178.2</v>
          </cell>
          <cell r="L16">
            <v>150</v>
          </cell>
          <cell r="M16">
            <v>122.12</v>
          </cell>
          <cell r="N16">
            <v>120</v>
          </cell>
          <cell r="O16">
            <v>0</v>
          </cell>
          <cell r="P16">
            <v>100</v>
          </cell>
        </row>
        <row r="17">
          <cell r="A17" t="str">
            <v>Collecte Gehandicaptensport</v>
          </cell>
          <cell r="C17">
            <v>307.05</v>
          </cell>
          <cell r="D17">
            <v>350</v>
          </cell>
          <cell r="E17">
            <v>403.45</v>
          </cell>
          <cell r="F17">
            <v>400</v>
          </cell>
          <cell r="G17">
            <v>372.15</v>
          </cell>
          <cell r="I17">
            <v>350</v>
          </cell>
          <cell r="K17">
            <v>521.94000000000005</v>
          </cell>
          <cell r="L17">
            <v>350</v>
          </cell>
          <cell r="M17">
            <v>1771.07</v>
          </cell>
          <cell r="N17">
            <v>1700</v>
          </cell>
          <cell r="O17">
            <v>0</v>
          </cell>
          <cell r="P17">
            <v>0</v>
          </cell>
          <cell r="Q17">
            <v>797.14</v>
          </cell>
        </row>
        <row r="18">
          <cell r="A18" t="str">
            <v>Actief Hilvarenbeek</v>
          </cell>
          <cell r="P18">
            <v>10000</v>
          </cell>
          <cell r="Q18">
            <v>40000</v>
          </cell>
          <cell r="R18">
            <v>20000</v>
          </cell>
          <cell r="S18">
            <v>10000</v>
          </cell>
          <cell r="T18">
            <v>8000</v>
          </cell>
        </row>
        <row r="19">
          <cell r="A19" t="str">
            <v>Rente</v>
          </cell>
          <cell r="C19">
            <v>29.59</v>
          </cell>
          <cell r="D19">
            <v>0</v>
          </cell>
          <cell r="E19">
            <v>20.05</v>
          </cell>
          <cell r="F19">
            <v>0</v>
          </cell>
          <cell r="G19">
            <v>10.050000000000001</v>
          </cell>
          <cell r="I19">
            <v>0</v>
          </cell>
          <cell r="K19">
            <v>1.1299999999999999</v>
          </cell>
          <cell r="L19">
            <v>0</v>
          </cell>
          <cell r="M19">
            <v>0.46</v>
          </cell>
          <cell r="N19">
            <v>0.4</v>
          </cell>
          <cell r="O19">
            <v>0.46</v>
          </cell>
          <cell r="P19">
            <v>0</v>
          </cell>
          <cell r="Q19">
            <v>0.41</v>
          </cell>
        </row>
        <row r="20">
          <cell r="A20" t="str">
            <v>Sportdorp</v>
          </cell>
          <cell r="K20">
            <v>42604</v>
          </cell>
          <cell r="M20">
            <v>0</v>
          </cell>
          <cell r="N20">
            <v>14201</v>
          </cell>
          <cell r="O20">
            <v>8521</v>
          </cell>
          <cell r="P20">
            <v>5680</v>
          </cell>
          <cell r="Q20">
            <v>5680</v>
          </cell>
        </row>
        <row r="22">
          <cell r="A22" t="str">
            <v>UITGAVEN</v>
          </cell>
        </row>
        <row r="23">
          <cell r="A23" t="str">
            <v>Bestuurskosten</v>
          </cell>
          <cell r="C23">
            <v>-213.07</v>
          </cell>
          <cell r="D23">
            <v>100</v>
          </cell>
          <cell r="E23">
            <v>-98.85</v>
          </cell>
          <cell r="F23">
            <v>100</v>
          </cell>
          <cell r="G23">
            <v>-525.92999999999984</v>
          </cell>
          <cell r="I23">
            <v>-350</v>
          </cell>
          <cell r="K23">
            <v>-396.97999999999996</v>
          </cell>
          <cell r="L23">
            <v>-400</v>
          </cell>
          <cell r="M23">
            <v>-694.25</v>
          </cell>
          <cell r="N23">
            <v>-700</v>
          </cell>
          <cell r="O23">
            <v>-368.85999999999996</v>
          </cell>
          <cell r="P23">
            <v>-700</v>
          </cell>
          <cell r="Q23">
            <v>-375.90999999999991</v>
          </cell>
          <cell r="R23">
            <v>-500</v>
          </cell>
          <cell r="S23">
            <v>-500</v>
          </cell>
          <cell r="T23">
            <v>-500</v>
          </cell>
        </row>
        <row r="24">
          <cell r="A24" t="str">
            <v>Sportprijzen</v>
          </cell>
          <cell r="C24">
            <v>-2112.5500000000002</v>
          </cell>
          <cell r="D24">
            <v>2200</v>
          </cell>
          <cell r="E24">
            <v>-2141.4899999999998</v>
          </cell>
          <cell r="F24">
            <v>2200</v>
          </cell>
          <cell r="G24">
            <v>-1468.8799999999999</v>
          </cell>
          <cell r="I24">
            <v>-1500</v>
          </cell>
          <cell r="K24">
            <v>-1470.65</v>
          </cell>
          <cell r="L24">
            <v>-1500</v>
          </cell>
          <cell r="M24">
            <v>-1543.81</v>
          </cell>
          <cell r="N24">
            <v>-1500</v>
          </cell>
          <cell r="O24">
            <v>-1482.52</v>
          </cell>
          <cell r="P24">
            <v>0</v>
          </cell>
          <cell r="Q24">
            <v>0</v>
          </cell>
          <cell r="R24">
            <v>-1500</v>
          </cell>
          <cell r="S24">
            <v>-1500</v>
          </cell>
          <cell r="T24">
            <v>-1500</v>
          </cell>
        </row>
        <row r="25">
          <cell r="A25" t="str">
            <v>Vergaderkosten</v>
          </cell>
          <cell r="C25">
            <v>-415.94</v>
          </cell>
          <cell r="D25">
            <v>425</v>
          </cell>
          <cell r="E25">
            <v>-257.51</v>
          </cell>
          <cell r="F25">
            <v>425</v>
          </cell>
          <cell r="G25">
            <v>-401.24999999999994</v>
          </cell>
          <cell r="I25">
            <v>-480</v>
          </cell>
          <cell r="K25">
            <v>-505.36999999999995</v>
          </cell>
          <cell r="L25">
            <v>-600</v>
          </cell>
          <cell r="M25">
            <v>-370.45000000000005</v>
          </cell>
          <cell r="N25">
            <v>-400</v>
          </cell>
          <cell r="O25">
            <v>-131.13</v>
          </cell>
          <cell r="P25">
            <v>-400</v>
          </cell>
          <cell r="Q25">
            <v>-71.540000000000006</v>
          </cell>
          <cell r="R25">
            <v>-300</v>
          </cell>
          <cell r="S25">
            <v>-500</v>
          </cell>
          <cell r="T25">
            <v>-500</v>
          </cell>
        </row>
        <row r="26">
          <cell r="A26" t="str">
            <v>Jubileum</v>
          </cell>
          <cell r="P26">
            <v>-3000</v>
          </cell>
          <cell r="Q26">
            <v>0</v>
          </cell>
          <cell r="R26">
            <v>-1500</v>
          </cell>
          <cell r="S26">
            <v>0</v>
          </cell>
          <cell r="T26">
            <v>0</v>
          </cell>
        </row>
        <row r="27">
          <cell r="C27">
            <v>-1228.4000000000001</v>
          </cell>
          <cell r="D27">
            <v>4772</v>
          </cell>
          <cell r="E27">
            <v>-3333.48</v>
          </cell>
          <cell r="F27">
            <v>938</v>
          </cell>
          <cell r="G27">
            <v>-928.98</v>
          </cell>
          <cell r="I27">
            <v>-8000</v>
          </cell>
          <cell r="K27">
            <v>-6965.4000000000005</v>
          </cell>
          <cell r="L27">
            <v>-8000</v>
          </cell>
          <cell r="M27">
            <v>-7615.95</v>
          </cell>
          <cell r="N27">
            <v>-8000</v>
          </cell>
          <cell r="O27">
            <v>-7289.3</v>
          </cell>
          <cell r="P27">
            <v>-7000</v>
          </cell>
          <cell r="Q27">
            <v>-1193.69</v>
          </cell>
          <cell r="R27">
            <v>-8000</v>
          </cell>
          <cell r="S27">
            <v>0</v>
          </cell>
          <cell r="T27">
            <v>0</v>
          </cell>
        </row>
        <row r="28">
          <cell r="P28">
            <v>-10000</v>
          </cell>
          <cell r="Q28">
            <v>-21425.61</v>
          </cell>
          <cell r="R28">
            <v>-20000</v>
          </cell>
          <cell r="S28">
            <v>-20000</v>
          </cell>
          <cell r="T28">
            <v>-10000</v>
          </cell>
        </row>
        <row r="29">
          <cell r="A29" t="str">
            <v>Donatie Gehandicaptensport</v>
          </cell>
          <cell r="C29">
            <v>-307.05</v>
          </cell>
          <cell r="D29">
            <v>350</v>
          </cell>
          <cell r="E29">
            <v>-403.45</v>
          </cell>
          <cell r="F29">
            <v>400</v>
          </cell>
          <cell r="G29">
            <v>-372.15</v>
          </cell>
          <cell r="I29">
            <v>-350</v>
          </cell>
          <cell r="K29">
            <v>-521.94000000000005</v>
          </cell>
          <cell r="L29">
            <v>-350</v>
          </cell>
          <cell r="M29">
            <v>-1771.06</v>
          </cell>
          <cell r="N29">
            <v>-1700</v>
          </cell>
          <cell r="O29">
            <v>0</v>
          </cell>
          <cell r="P29">
            <v>0</v>
          </cell>
        </row>
        <row r="30">
          <cell r="K30">
            <v>-3298.46</v>
          </cell>
          <cell r="M30">
            <v>-27966.179999999997</v>
          </cell>
          <cell r="N30">
            <v>-25540.360000000004</v>
          </cell>
          <cell r="O30">
            <v>-25535.07</v>
          </cell>
          <cell r="P30">
            <v>0</v>
          </cell>
          <cell r="Q30">
            <v>0</v>
          </cell>
        </row>
        <row r="33">
          <cell r="A33" t="str">
            <v>Bankrek.1223.01.293</v>
          </cell>
        </row>
        <row r="34">
          <cell r="A34" t="str">
            <v>Beginstand</v>
          </cell>
          <cell r="N34">
            <v>12333.850000000006</v>
          </cell>
        </row>
        <row r="35">
          <cell r="A35" t="str">
            <v>Inkomsten</v>
          </cell>
        </row>
        <row r="36">
          <cell r="A36" t="str">
            <v>uitgaven</v>
          </cell>
        </row>
        <row r="37">
          <cell r="A37" t="str">
            <v>mutaties spaarrekening</v>
          </cell>
          <cell r="C37">
            <v>550</v>
          </cell>
          <cell r="E37">
            <v>-2050</v>
          </cell>
          <cell r="G37">
            <v>750</v>
          </cell>
          <cell r="K37">
            <v>382.95</v>
          </cell>
          <cell r="M37">
            <v>0</v>
          </cell>
          <cell r="O37">
            <v>4500</v>
          </cell>
          <cell r="Q37">
            <v>0</v>
          </cell>
        </row>
        <row r="42">
          <cell r="A42" t="str">
            <v>Spaarrek.1223.145.042</v>
          </cell>
        </row>
        <row r="43">
          <cell r="A43" t="str">
            <v>Beginstand</v>
          </cell>
          <cell r="C43">
            <v>4172.13</v>
          </cell>
          <cell r="E43">
            <v>3651.7200000000003</v>
          </cell>
          <cell r="G43">
            <v>5721.77</v>
          </cell>
          <cell r="K43">
            <v>4981.8200000000006</v>
          </cell>
          <cell r="M43">
            <v>4600.0000000000009</v>
          </cell>
          <cell r="N43">
            <v>4600.4600000000009</v>
          </cell>
          <cell r="O43">
            <v>4600.4600000000009</v>
          </cell>
          <cell r="P43">
            <v>100.92000000000094</v>
          </cell>
          <cell r="Q43">
            <v>100.92000000000094</v>
          </cell>
          <cell r="R43">
            <v>101.33000000000094</v>
          </cell>
          <cell r="S43">
            <v>101.33000000000094</v>
          </cell>
          <cell r="T43">
            <v>101.33000000000094</v>
          </cell>
        </row>
        <row r="44">
          <cell r="A44" t="str">
            <v>mutaties met lopende rekening</v>
          </cell>
          <cell r="C44">
            <v>-550</v>
          </cell>
          <cell r="E44">
            <v>2050</v>
          </cell>
          <cell r="G44">
            <v>-750</v>
          </cell>
          <cell r="K44">
            <v>-382.95</v>
          </cell>
          <cell r="M44">
            <v>0</v>
          </cell>
          <cell r="O44">
            <v>-4500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A45" t="str">
            <v>mutaties rente</v>
          </cell>
          <cell r="C45">
            <v>29.59</v>
          </cell>
          <cell r="E45">
            <v>20.05</v>
          </cell>
          <cell r="G45">
            <v>10.050000000000001</v>
          </cell>
          <cell r="K45">
            <v>1.1299999999999999</v>
          </cell>
          <cell r="M45">
            <v>0.46</v>
          </cell>
          <cell r="O45">
            <v>0.46</v>
          </cell>
          <cell r="P45">
            <v>0</v>
          </cell>
          <cell r="Q45">
            <v>0.41</v>
          </cell>
          <cell r="R45">
            <v>0</v>
          </cell>
          <cell r="S45">
            <v>0</v>
          </cell>
          <cell r="T45">
            <v>0</v>
          </cell>
        </row>
        <row r="47">
          <cell r="C47">
            <v>3651.7200000000003</v>
          </cell>
          <cell r="E47">
            <v>5721.77</v>
          </cell>
          <cell r="G47">
            <v>4981.8200000000006</v>
          </cell>
          <cell r="K47">
            <v>4600.0000000000009</v>
          </cell>
          <cell r="M47">
            <v>4600.4600000000009</v>
          </cell>
          <cell r="N47">
            <v>4600.4600000000009</v>
          </cell>
          <cell r="O47">
            <v>100.92000000000094</v>
          </cell>
          <cell r="P47">
            <v>100.92000000000094</v>
          </cell>
          <cell r="Q47">
            <v>101.33000000000094</v>
          </cell>
          <cell r="R47">
            <v>101.33000000000094</v>
          </cell>
          <cell r="S47">
            <v>101.33000000000094</v>
          </cell>
          <cell r="T47">
            <v>101.33000000000094</v>
          </cell>
        </row>
      </sheetData>
      <sheetData sheetId="2">
        <row r="3">
          <cell r="A3" t="str">
            <v>Rijlabels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98D8D-42C0-4291-BE5B-E8B795FFE146}">
  <sheetPr>
    <pageSetUpPr fitToPage="1"/>
  </sheetPr>
  <dimension ref="A4:V66"/>
  <sheetViews>
    <sheetView tabSelected="1" workbookViewId="0">
      <pane xSplit="2" ySplit="11" topLeftCell="K33" activePane="bottomRight" state="frozen"/>
      <selection pane="topRight" activeCell="C1" sqref="C1"/>
      <selection pane="bottomLeft" activeCell="A12" sqref="A12"/>
      <selection pane="bottomRight" activeCell="O48" sqref="O48"/>
    </sheetView>
  </sheetViews>
  <sheetFormatPr defaultRowHeight="15" x14ac:dyDescent="0.25"/>
  <cols>
    <col min="1" max="1" width="29.7109375" bestFit="1" customWidth="1"/>
    <col min="3" max="5" width="11.42578125" hidden="1" customWidth="1"/>
    <col min="6" max="6" width="10.42578125" hidden="1" customWidth="1"/>
    <col min="7" max="7" width="11.42578125" hidden="1" customWidth="1"/>
    <col min="8" max="8" width="6" hidden="1" customWidth="1"/>
    <col min="9" max="9" width="12.140625" hidden="1" customWidth="1"/>
    <col min="10" max="10" width="11" hidden="1" customWidth="1"/>
    <col min="11" max="11" width="12.140625" bestFit="1" customWidth="1"/>
    <col min="12" max="12" width="12.140625" hidden="1" customWidth="1"/>
    <col min="13" max="13" width="12.140625" bestFit="1" customWidth="1"/>
    <col min="14" max="14" width="12.140625" hidden="1" customWidth="1"/>
    <col min="15" max="15" width="12.140625" bestFit="1" customWidth="1"/>
    <col min="16" max="16" width="12.140625" customWidth="1"/>
    <col min="17" max="20" width="12.140625" bestFit="1" customWidth="1"/>
    <col min="21" max="21" width="13.28515625" hidden="1" customWidth="1"/>
    <col min="22" max="22" width="11.42578125" bestFit="1" customWidth="1"/>
  </cols>
  <sheetData>
    <row r="4" spans="1:21" ht="15.75" thickBot="1" x14ac:dyDescent="0.3"/>
    <row r="5" spans="1:21" ht="18.75" x14ac:dyDescent="0.3">
      <c r="M5" s="1" t="s">
        <v>0</v>
      </c>
      <c r="Q5" s="2" t="s">
        <v>1</v>
      </c>
    </row>
    <row r="6" spans="1:21" ht="15.75" thickBot="1" x14ac:dyDescent="0.3">
      <c r="Q6" s="3">
        <v>44561</v>
      </c>
    </row>
    <row r="7" spans="1:21" ht="15.75" thickBot="1" x14ac:dyDescent="0.3"/>
    <row r="8" spans="1:21" ht="15.75" hidden="1" thickBot="1" x14ac:dyDescent="0.3"/>
    <row r="9" spans="1:21" ht="15.75" hidden="1" thickBot="1" x14ac:dyDescent="0.3"/>
    <row r="10" spans="1:21" x14ac:dyDescent="0.25">
      <c r="C10" s="4" t="str">
        <f>+'[1]Fin Verslag v.a.2015 incl subs.'!C10</f>
        <v>Werkelijk</v>
      </c>
      <c r="D10" s="5" t="str">
        <f>+'[1]Fin Verslag v.a.2015 incl subs.'!D10</f>
        <v>Begroot</v>
      </c>
      <c r="E10" s="4" t="str">
        <f>+'[1]Fin Verslag v.a.2015 incl subs.'!E10</f>
        <v>Werkelijk</v>
      </c>
      <c r="F10" s="5" t="str">
        <f>+'[1]Fin Verslag v.a.2015 incl subs.'!F10</f>
        <v>Begroot</v>
      </c>
      <c r="G10" s="4" t="str">
        <f>+'[1]Fin Verslag v.a.2015 incl subs.'!G10</f>
        <v>Werkelijk</v>
      </c>
      <c r="H10" s="5">
        <f>+'[1]Fin Verslag v.a.2015 incl subs.'!H10</f>
        <v>0</v>
      </c>
      <c r="I10" s="5" t="str">
        <f>+'[1]Fin Verslag v.a.2015 incl subs.'!I10</f>
        <v>Begroot</v>
      </c>
      <c r="J10" s="5">
        <f>+'[1]Fin Verslag v.a.2015 incl subs.'!J10</f>
        <v>0</v>
      </c>
      <c r="K10" s="4" t="str">
        <f>+'[1]Fin Verslag v.a.2015 incl subs.'!K10</f>
        <v>Werkelijk</v>
      </c>
      <c r="L10" s="5" t="str">
        <f>+'[1]Fin Verslag v.a.2015 incl subs.'!L10</f>
        <v>Begroot</v>
      </c>
      <c r="M10" s="4" t="str">
        <f>+'[1]Fin Verslag v.a.2015 incl subs.'!M10</f>
        <v>Werkelijk</v>
      </c>
      <c r="N10" s="5" t="str">
        <f>+'[1]Fin Verslag v.a.2015 incl subs.'!N10</f>
        <v>Begroot</v>
      </c>
      <c r="O10" s="4" t="str">
        <f>+'[1]Fin Verslag v.a.2015 incl subs.'!O10</f>
        <v>Werkelijk</v>
      </c>
      <c r="P10" s="6" t="str">
        <f>+'[1]Fin Verslag v.a.2015 incl subs.'!P10</f>
        <v>Begroot</v>
      </c>
      <c r="Q10" s="6" t="str">
        <f>+'[1]Fin Verslag v.a.2015 incl subs.'!Q10</f>
        <v>Werkelijk</v>
      </c>
      <c r="R10" s="4" t="str">
        <f>+'[1]Fin Verslag v.a.2015 incl subs.'!R10</f>
        <v>Begroot</v>
      </c>
      <c r="S10" s="4" t="str">
        <f>+'[1]Fin Verslag v.a.2015 incl subs.'!S10</f>
        <v>Begroot</v>
      </c>
      <c r="T10" s="4" t="str">
        <f>+'[1]Fin Verslag v.a.2015 incl subs.'!T10</f>
        <v>Begroot</v>
      </c>
      <c r="U10" s="4" t="s">
        <v>2</v>
      </c>
    </row>
    <row r="11" spans="1:21" ht="15.75" thickBot="1" x14ac:dyDescent="0.3">
      <c r="C11" s="7">
        <f>+'[1]Fin Verslag v.a.2015 incl subs.'!C11</f>
        <v>2015</v>
      </c>
      <c r="D11" s="8">
        <f>+'[1]Fin Verslag v.a.2015 incl subs.'!D11</f>
        <v>2016</v>
      </c>
      <c r="E11" s="7">
        <f>+'[1]Fin Verslag v.a.2015 incl subs.'!E11</f>
        <v>2016</v>
      </c>
      <c r="F11" s="8">
        <f>+'[1]Fin Verslag v.a.2015 incl subs.'!F11</f>
        <v>2017</v>
      </c>
      <c r="G11" s="7">
        <f>+'[1]Fin Verslag v.a.2015 incl subs.'!G11</f>
        <v>2017</v>
      </c>
      <c r="H11" s="8">
        <f>+'[1]Fin Verslag v.a.2015 incl subs.'!H11</f>
        <v>0</v>
      </c>
      <c r="I11" s="8">
        <f>+'[1]Fin Verslag v.a.2015 incl subs.'!I11</f>
        <v>2018</v>
      </c>
      <c r="J11" s="8" t="str">
        <f>+'[1]Fin Verslag v.a.2015 incl subs.'!J11</f>
        <v>Opmerking</v>
      </c>
      <c r="K11" s="7">
        <f>+'[1]Fin Verslag v.a.2015 incl subs.'!K11</f>
        <v>2018</v>
      </c>
      <c r="L11" s="8">
        <f>+'[1]Fin Verslag v.a.2015 incl subs.'!L11</f>
        <v>2019</v>
      </c>
      <c r="M11" s="7">
        <f>+'[1]Fin Verslag v.a.2015 incl subs.'!M11</f>
        <v>2019</v>
      </c>
      <c r="N11" s="8">
        <f>+'[1]Fin Verslag v.a.2015 incl subs.'!N11</f>
        <v>2020</v>
      </c>
      <c r="O11" s="7">
        <f>+'[1]Fin Verslag v.a.2015 incl subs.'!O11</f>
        <v>2020</v>
      </c>
      <c r="P11" s="9">
        <f>+'[1]Fin Verslag v.a.2015 incl subs.'!P11</f>
        <v>2021</v>
      </c>
      <c r="Q11" s="9">
        <f>+'[1]Fin Verslag v.a.2015 incl subs.'!Q11</f>
        <v>2021</v>
      </c>
      <c r="R11" s="7">
        <f>+'[1]Fin Verslag v.a.2015 incl subs.'!R11</f>
        <v>2022</v>
      </c>
      <c r="S11" s="7">
        <f>+'[1]Fin Verslag v.a.2015 incl subs.'!S11</f>
        <v>2023</v>
      </c>
      <c r="T11" s="7">
        <f>+'[1]Fin Verslag v.a.2015 incl subs.'!T11</f>
        <v>2024</v>
      </c>
      <c r="U11" s="7" t="s">
        <v>3</v>
      </c>
    </row>
    <row r="12" spans="1:21" x14ac:dyDescent="0.25">
      <c r="A12" s="10" t="str">
        <f>+'[1]Fin Verslag v.a.2015 incl subs.'!A12</f>
        <v>INKOMSTEN</v>
      </c>
      <c r="C12" s="11"/>
      <c r="D12" s="12"/>
      <c r="E12" s="11"/>
      <c r="F12" s="12"/>
      <c r="G12" s="11"/>
      <c r="H12" s="12"/>
      <c r="I12" s="12"/>
      <c r="J12" s="12"/>
      <c r="K12" s="11"/>
      <c r="L12" s="12"/>
      <c r="M12" s="11"/>
      <c r="N12" s="12"/>
      <c r="O12" s="11"/>
      <c r="P12" s="13"/>
      <c r="Q12" s="13"/>
      <c r="R12" s="11"/>
      <c r="S12" s="11"/>
      <c r="T12" s="11"/>
      <c r="U12" s="11"/>
    </row>
    <row r="13" spans="1:21" x14ac:dyDescent="0.25">
      <c r="A13" t="str">
        <f>+'[1]Fin Verslag v.a.2015 incl subs.'!A13</f>
        <v>Contributies</v>
      </c>
      <c r="C13" s="11">
        <f>+'[1]Fin Verslag v.a.2015 incl subs.'!C13</f>
        <v>570</v>
      </c>
      <c r="D13" s="12">
        <f>+'[1]Fin Verslag v.a.2015 incl subs.'!D13</f>
        <v>600</v>
      </c>
      <c r="E13" s="11">
        <f>+'[1]Fin Verslag v.a.2015 incl subs.'!E13</f>
        <v>550</v>
      </c>
      <c r="F13" s="12">
        <f>+'[1]Fin Verslag v.a.2015 incl subs.'!F13</f>
        <v>600</v>
      </c>
      <c r="G13" s="11">
        <f>+'[1]Fin Verslag v.a.2015 incl subs.'!G13</f>
        <v>580</v>
      </c>
      <c r="H13" s="12">
        <f>+'[1]Fin Verslag v.a.2015 incl subs.'!H13</f>
        <v>0</v>
      </c>
      <c r="I13" s="12">
        <f>+'[1]Fin Verslag v.a.2015 incl subs.'!I13</f>
        <v>1100</v>
      </c>
      <c r="J13" s="12" t="str">
        <f>+'[1]Fin Verslag v.a.2015 incl subs.'!J13</f>
        <v>A</v>
      </c>
      <c r="K13" s="11">
        <f>+'[1]Fin Verslag v.a.2015 incl subs.'!K13</f>
        <v>1020</v>
      </c>
      <c r="L13" s="12">
        <f>+'[1]Fin Verslag v.a.2015 incl subs.'!L13</f>
        <v>1070</v>
      </c>
      <c r="M13" s="11">
        <f>+'[1]Fin Verslag v.a.2015 incl subs.'!M13</f>
        <v>1090</v>
      </c>
      <c r="N13" s="12">
        <f>+'[1]Fin Verslag v.a.2015 incl subs.'!N13</f>
        <v>1070</v>
      </c>
      <c r="O13" s="11">
        <f>+'[1]Fin Verslag v.a.2015 incl subs.'!O13</f>
        <v>980</v>
      </c>
      <c r="P13" s="13">
        <f>+'[1]Fin Verslag v.a.2015 incl subs.'!P13</f>
        <v>1090</v>
      </c>
      <c r="Q13" s="13">
        <f>+'[1]Fin Verslag v.a.2015 incl subs.'!Q13</f>
        <v>1390</v>
      </c>
      <c r="R13" s="11">
        <f>+'[1]Fin Verslag v.a.2015 incl subs.'!R13</f>
        <v>1100</v>
      </c>
      <c r="S13" s="11">
        <f>+'[1]Fin Verslag v.a.2015 incl subs.'!S13</f>
        <v>1100</v>
      </c>
      <c r="T13" s="11">
        <f>+'[1]Fin Verslag v.a.2015 incl subs.'!T13</f>
        <v>1100</v>
      </c>
      <c r="U13" s="11">
        <f t="shared" ref="U13:U18" si="0">+C13+E13+G13+K13+M13+O13+Q13</f>
        <v>6180</v>
      </c>
    </row>
    <row r="14" spans="1:21" x14ac:dyDescent="0.25">
      <c r="A14" t="str">
        <f>+'[1]Fin Verslag v.a.2015 incl subs.'!A14</f>
        <v>Subsidie (jaarlijks)</v>
      </c>
      <c r="C14" s="11">
        <f>+'[1]Fin Verslag v.a.2015 incl subs.'!C14</f>
        <v>1250</v>
      </c>
      <c r="D14" s="12">
        <f>+'[1]Fin Verslag v.a.2015 incl subs.'!D14</f>
        <v>1125</v>
      </c>
      <c r="E14" s="11">
        <f>+'[1]Fin Verslag v.a.2015 incl subs.'!E14</f>
        <v>1125</v>
      </c>
      <c r="F14" s="12">
        <f>+'[1]Fin Verslag v.a.2015 incl subs.'!F14</f>
        <v>1125</v>
      </c>
      <c r="G14" s="11">
        <f>+'[1]Fin Verslag v.a.2015 incl subs.'!G14</f>
        <v>1125</v>
      </c>
      <c r="H14" s="12">
        <f>+'[1]Fin Verslag v.a.2015 incl subs.'!H14</f>
        <v>0</v>
      </c>
      <c r="I14" s="12">
        <f>+'[1]Fin Verslag v.a.2015 incl subs.'!I14</f>
        <v>1136</v>
      </c>
      <c r="J14" s="12" t="str">
        <f>+'[1]Fin Verslag v.a.2015 incl subs.'!J14</f>
        <v>B</v>
      </c>
      <c r="K14" s="11">
        <f>+'[1]Fin Verslag v.a.2015 incl subs.'!K14</f>
        <v>1136</v>
      </c>
      <c r="L14" s="12">
        <f>+'[1]Fin Verslag v.a.2015 incl subs.'!L14</f>
        <v>1136</v>
      </c>
      <c r="M14" s="11">
        <f>+'[1]Fin Verslag v.a.2015 incl subs.'!M14</f>
        <v>1136</v>
      </c>
      <c r="N14" s="12">
        <f>+'[1]Fin Verslag v.a.2015 incl subs.'!N14</f>
        <v>1136</v>
      </c>
      <c r="O14" s="11">
        <f>+'[1]Fin Verslag v.a.2015 incl subs.'!O14</f>
        <v>1136</v>
      </c>
      <c r="P14" s="13">
        <f>+'[1]Fin Verslag v.a.2015 incl subs.'!P14</f>
        <v>1136</v>
      </c>
      <c r="Q14" s="13">
        <f>+'[1]Fin Verslag v.a.2015 incl subs.'!Q14</f>
        <v>1136</v>
      </c>
      <c r="R14" s="11">
        <f>+'[1]Fin Verslag v.a.2015 incl subs.'!R14</f>
        <v>1136</v>
      </c>
      <c r="S14" s="11">
        <f>+'[1]Fin Verslag v.a.2015 incl subs.'!S14</f>
        <v>1136</v>
      </c>
      <c r="T14" s="11">
        <f>+'[1]Fin Verslag v.a.2015 incl subs.'!T14</f>
        <v>1136</v>
      </c>
      <c r="U14" s="11">
        <f t="shared" si="0"/>
        <v>8044</v>
      </c>
    </row>
    <row r="15" spans="1:21" x14ac:dyDescent="0.25">
      <c r="A15" t="s">
        <v>4</v>
      </c>
      <c r="C15" s="11">
        <f>+'[1]Fin Verslag v.a.2015 incl subs.'!C16</f>
        <v>0</v>
      </c>
      <c r="D15" s="12">
        <f>+'[1]Fin Verslag v.a.2015 incl subs.'!D16</f>
        <v>1000</v>
      </c>
      <c r="E15" s="11">
        <f>+'[1]Fin Verslag v.a.2015 incl subs.'!E16</f>
        <v>744.34</v>
      </c>
      <c r="F15" s="12">
        <f>+'[1]Fin Verslag v.a.2015 incl subs.'!F16</f>
        <v>1000</v>
      </c>
      <c r="G15" s="11">
        <f>+'[1]Fin Verslag v.a.2015 incl subs.'!G16</f>
        <v>132.80000000000001</v>
      </c>
      <c r="H15" s="12">
        <f>+'[1]Fin Verslag v.a.2015 incl subs.'!H16</f>
        <v>0</v>
      </c>
      <c r="I15" s="12">
        <f>+'[1]Fin Verslag v.a.2015 incl subs.'!I16</f>
        <v>130</v>
      </c>
      <c r="J15" s="12" t="str">
        <f>+'[1]Fin Verslag v.a.2015 incl subs.'!J16</f>
        <v>D</v>
      </c>
      <c r="K15" s="11">
        <f>+'[1]Fin Verslag v.a.2015 incl subs.'!K16</f>
        <v>178.2</v>
      </c>
      <c r="L15" s="12">
        <f>+'[1]Fin Verslag v.a.2015 incl subs.'!L16</f>
        <v>150</v>
      </c>
      <c r="M15" s="11">
        <f>+'[1]Fin Verslag v.a.2015 incl subs.'!M16</f>
        <v>122.12</v>
      </c>
      <c r="N15" s="12">
        <f>+'[1]Fin Verslag v.a.2015 incl subs.'!N16</f>
        <v>120</v>
      </c>
      <c r="O15" s="11">
        <f>+'[1]Fin Verslag v.a.2015 incl subs.'!O16</f>
        <v>0</v>
      </c>
      <c r="P15" s="13">
        <f>+'[1]Fin Verslag v.a.2015 incl subs.'!P16</f>
        <v>100</v>
      </c>
      <c r="Q15" s="13">
        <v>0</v>
      </c>
      <c r="R15" s="11">
        <f>+'[1]Fin Verslag v.a.2015 incl subs.'!R16</f>
        <v>0</v>
      </c>
      <c r="S15" s="11">
        <f>+'[1]Fin Verslag v.a.2015 incl subs.'!S16</f>
        <v>0</v>
      </c>
      <c r="T15" s="11">
        <f>+'[1]Fin Verslag v.a.2015 incl subs.'!T16</f>
        <v>0</v>
      </c>
      <c r="U15" s="11">
        <f t="shared" si="0"/>
        <v>1177.46</v>
      </c>
    </row>
    <row r="16" spans="1:21" x14ac:dyDescent="0.25">
      <c r="A16" t="str">
        <f>+'[1]Fin Verslag v.a.2015 incl subs.'!A17</f>
        <v>Collecte Gehandicaptensport</v>
      </c>
      <c r="C16" s="11">
        <f>+'[1]Fin Verslag v.a.2015 incl subs.'!C17</f>
        <v>307.05</v>
      </c>
      <c r="D16" s="12">
        <f>+'[1]Fin Verslag v.a.2015 incl subs.'!D17</f>
        <v>350</v>
      </c>
      <c r="E16" s="11">
        <f>+'[1]Fin Verslag v.a.2015 incl subs.'!E17</f>
        <v>403.45</v>
      </c>
      <c r="F16" s="12">
        <f>+'[1]Fin Verslag v.a.2015 incl subs.'!F17</f>
        <v>400</v>
      </c>
      <c r="G16" s="11">
        <f>+'[1]Fin Verslag v.a.2015 incl subs.'!G17</f>
        <v>372.15</v>
      </c>
      <c r="H16" s="12">
        <f>+'[1]Fin Verslag v.a.2015 incl subs.'!H17</f>
        <v>0</v>
      </c>
      <c r="I16" s="12">
        <f>+'[1]Fin Verslag v.a.2015 incl subs.'!I17</f>
        <v>350</v>
      </c>
      <c r="J16" s="12">
        <f>+'[1]Fin Verslag v.a.2015 incl subs.'!J17</f>
        <v>0</v>
      </c>
      <c r="K16" s="11">
        <f>+'[1]Fin Verslag v.a.2015 incl subs.'!K17</f>
        <v>521.94000000000005</v>
      </c>
      <c r="L16" s="12">
        <f>+'[1]Fin Verslag v.a.2015 incl subs.'!L17</f>
        <v>350</v>
      </c>
      <c r="M16" s="11">
        <f>+'[1]Fin Verslag v.a.2015 incl subs.'!M17</f>
        <v>1771.07</v>
      </c>
      <c r="N16" s="12">
        <f>+'[1]Fin Verslag v.a.2015 incl subs.'!N17</f>
        <v>1700</v>
      </c>
      <c r="O16" s="11">
        <f>+'[1]Fin Verslag v.a.2015 incl subs.'!O17</f>
        <v>0</v>
      </c>
      <c r="P16" s="13">
        <f>+'[1]Fin Verslag v.a.2015 incl subs.'!P17</f>
        <v>0</v>
      </c>
      <c r="Q16" s="13">
        <f>+'[1]Fin Verslag v.a.2015 incl subs.'!Q17</f>
        <v>797.14</v>
      </c>
      <c r="R16" s="11">
        <f>+'[1]Fin Verslag v.a.2015 incl subs.'!R17</f>
        <v>0</v>
      </c>
      <c r="S16" s="11">
        <f>+'[1]Fin Verslag v.a.2015 incl subs.'!S17</f>
        <v>0</v>
      </c>
      <c r="T16" s="11">
        <f>+'[1]Fin Verslag v.a.2015 incl subs.'!T17</f>
        <v>0</v>
      </c>
      <c r="U16" s="11">
        <f t="shared" si="0"/>
        <v>4172.8</v>
      </c>
    </row>
    <row r="17" spans="1:22" x14ac:dyDescent="0.25">
      <c r="A17" t="str">
        <f>+'[1]Fin Verslag v.a.2015 incl subs.'!A19</f>
        <v>Rente</v>
      </c>
      <c r="C17" s="11">
        <f>+'[1]Fin Verslag v.a.2015 incl subs.'!C19</f>
        <v>29.59</v>
      </c>
      <c r="D17" s="12">
        <f>+'[1]Fin Verslag v.a.2015 incl subs.'!D19</f>
        <v>0</v>
      </c>
      <c r="E17" s="11">
        <f>+'[1]Fin Verslag v.a.2015 incl subs.'!E19</f>
        <v>20.05</v>
      </c>
      <c r="F17" s="12">
        <f>+'[1]Fin Verslag v.a.2015 incl subs.'!F19</f>
        <v>0</v>
      </c>
      <c r="G17" s="11">
        <f>+'[1]Fin Verslag v.a.2015 incl subs.'!G19</f>
        <v>10.050000000000001</v>
      </c>
      <c r="H17" s="12">
        <f>+'[1]Fin Verslag v.a.2015 incl subs.'!H19</f>
        <v>0</v>
      </c>
      <c r="I17" s="12">
        <f>+'[1]Fin Verslag v.a.2015 incl subs.'!I19</f>
        <v>0</v>
      </c>
      <c r="J17" s="12">
        <f>+'[1]Fin Verslag v.a.2015 incl subs.'!J19</f>
        <v>0</v>
      </c>
      <c r="K17" s="11">
        <f>+'[1]Fin Verslag v.a.2015 incl subs.'!K19</f>
        <v>1.1299999999999999</v>
      </c>
      <c r="L17" s="12">
        <f>+'[1]Fin Verslag v.a.2015 incl subs.'!L19</f>
        <v>0</v>
      </c>
      <c r="M17" s="11">
        <f>+'[1]Fin Verslag v.a.2015 incl subs.'!M19</f>
        <v>0.46</v>
      </c>
      <c r="N17" s="12">
        <f>+'[1]Fin Verslag v.a.2015 incl subs.'!N19</f>
        <v>0.4</v>
      </c>
      <c r="O17" s="11">
        <f>+'[1]Fin Verslag v.a.2015 incl subs.'!O19</f>
        <v>0.46</v>
      </c>
      <c r="P17" s="13">
        <f>+'[1]Fin Verslag v.a.2015 incl subs.'!P19</f>
        <v>0</v>
      </c>
      <c r="Q17" s="13">
        <f>+'[1]Fin Verslag v.a.2015 incl subs.'!Q19</f>
        <v>0.41</v>
      </c>
      <c r="R17" s="11">
        <f>+'[1]Fin Verslag v.a.2015 incl subs.'!R19</f>
        <v>0</v>
      </c>
      <c r="S17" s="11">
        <f>+'[1]Fin Verslag v.a.2015 incl subs.'!S19</f>
        <v>0</v>
      </c>
      <c r="T17" s="11">
        <f>+'[1]Fin Verslag v.a.2015 incl subs.'!T19</f>
        <v>0</v>
      </c>
      <c r="U17" s="11">
        <f t="shared" si="0"/>
        <v>62.15</v>
      </c>
    </row>
    <row r="18" spans="1:22" x14ac:dyDescent="0.25">
      <c r="C18" s="14">
        <f>SUM(C13:C17)</f>
        <v>2156.6400000000003</v>
      </c>
      <c r="D18" s="15">
        <f t="shared" ref="D18:T18" si="1">SUM(D13:D17)</f>
        <v>3075</v>
      </c>
      <c r="E18" s="14">
        <f t="shared" si="1"/>
        <v>2842.84</v>
      </c>
      <c r="F18" s="15">
        <f t="shared" si="1"/>
        <v>3125</v>
      </c>
      <c r="G18" s="14">
        <f t="shared" si="1"/>
        <v>2220</v>
      </c>
      <c r="H18" s="15">
        <f t="shared" si="1"/>
        <v>0</v>
      </c>
      <c r="I18" s="15">
        <f t="shared" si="1"/>
        <v>2716</v>
      </c>
      <c r="J18" s="15">
        <f t="shared" si="1"/>
        <v>0</v>
      </c>
      <c r="K18" s="14">
        <f t="shared" si="1"/>
        <v>2857.27</v>
      </c>
      <c r="L18" s="15">
        <f t="shared" si="1"/>
        <v>2706</v>
      </c>
      <c r="M18" s="14">
        <f t="shared" si="1"/>
        <v>4119.6499999999996</v>
      </c>
      <c r="N18" s="15">
        <f t="shared" si="1"/>
        <v>4026.4</v>
      </c>
      <c r="O18" s="14">
        <f t="shared" si="1"/>
        <v>2116.46</v>
      </c>
      <c r="P18" s="16">
        <f t="shared" si="1"/>
        <v>2326</v>
      </c>
      <c r="Q18" s="16">
        <f t="shared" si="1"/>
        <v>3323.5499999999997</v>
      </c>
      <c r="R18" s="14">
        <f t="shared" si="1"/>
        <v>2236</v>
      </c>
      <c r="S18" s="14">
        <f t="shared" si="1"/>
        <v>2236</v>
      </c>
      <c r="T18" s="14">
        <f t="shared" si="1"/>
        <v>2236</v>
      </c>
      <c r="U18" s="14">
        <f t="shared" si="0"/>
        <v>19636.41</v>
      </c>
    </row>
    <row r="19" spans="1:22" x14ac:dyDescent="0.25">
      <c r="A19" s="10" t="str">
        <f>+'[1]Fin Verslag v.a.2015 incl subs.'!A22</f>
        <v>UITGAVEN</v>
      </c>
      <c r="C19" s="11"/>
      <c r="D19" s="12"/>
      <c r="E19" s="11"/>
      <c r="F19" s="12"/>
      <c r="G19" s="11"/>
      <c r="H19" s="12"/>
      <c r="I19" s="12"/>
      <c r="J19" s="12"/>
      <c r="K19" s="11"/>
      <c r="L19" s="12"/>
      <c r="M19" s="11"/>
      <c r="N19" s="12"/>
      <c r="O19" s="11"/>
      <c r="P19" s="13"/>
      <c r="Q19" s="13"/>
      <c r="R19" s="11"/>
      <c r="S19" s="11"/>
      <c r="T19" s="11"/>
      <c r="U19" s="11"/>
    </row>
    <row r="20" spans="1:22" x14ac:dyDescent="0.25">
      <c r="A20" t="str">
        <f>+'[1]Fin Verslag v.a.2015 incl subs.'!A23</f>
        <v>Bestuurskosten</v>
      </c>
      <c r="C20" s="11">
        <f>+'[1]Fin Verslag v.a.2015 incl subs.'!C23</f>
        <v>-213.07</v>
      </c>
      <c r="D20" s="12">
        <f>+'[1]Fin Verslag v.a.2015 incl subs.'!D23</f>
        <v>100</v>
      </c>
      <c r="E20" s="11">
        <f>+'[1]Fin Verslag v.a.2015 incl subs.'!E23</f>
        <v>-98.85</v>
      </c>
      <c r="F20" s="12">
        <f>+'[1]Fin Verslag v.a.2015 incl subs.'!F23</f>
        <v>100</v>
      </c>
      <c r="G20" s="11">
        <f>+'[1]Fin Verslag v.a.2015 incl subs.'!G23</f>
        <v>-525.92999999999984</v>
      </c>
      <c r="H20" s="12">
        <f>+'[1]Fin Verslag v.a.2015 incl subs.'!H23</f>
        <v>0</v>
      </c>
      <c r="I20" s="12">
        <f>+'[1]Fin Verslag v.a.2015 incl subs.'!I23</f>
        <v>-350</v>
      </c>
      <c r="J20" s="12">
        <f>+'[1]Fin Verslag v.a.2015 incl subs.'!J23</f>
        <v>0</v>
      </c>
      <c r="K20" s="11">
        <f>+'[1]Fin Verslag v.a.2015 incl subs.'!K23</f>
        <v>-396.97999999999996</v>
      </c>
      <c r="L20" s="12">
        <f>+'[1]Fin Verslag v.a.2015 incl subs.'!L23</f>
        <v>-400</v>
      </c>
      <c r="M20" s="11">
        <f>+'[1]Fin Verslag v.a.2015 incl subs.'!M23</f>
        <v>-694.25</v>
      </c>
      <c r="N20" s="12">
        <f>+'[1]Fin Verslag v.a.2015 incl subs.'!N23</f>
        <v>-700</v>
      </c>
      <c r="O20" s="11">
        <f>+'[1]Fin Verslag v.a.2015 incl subs.'!O23</f>
        <v>-368.85999999999996</v>
      </c>
      <c r="P20" s="13">
        <f>+'[1]Fin Verslag v.a.2015 incl subs.'!P23</f>
        <v>-700</v>
      </c>
      <c r="Q20" s="13">
        <f>+'[1]Fin Verslag v.a.2015 incl subs.'!Q23</f>
        <v>-375.90999999999991</v>
      </c>
      <c r="R20" s="11">
        <f>+'[1]Fin Verslag v.a.2015 incl subs.'!R23</f>
        <v>-500</v>
      </c>
      <c r="S20" s="11">
        <f>+'[1]Fin Verslag v.a.2015 incl subs.'!S23</f>
        <v>-500</v>
      </c>
      <c r="T20" s="11">
        <f>+'[1]Fin Verslag v.a.2015 incl subs.'!T23</f>
        <v>-500</v>
      </c>
      <c r="U20" s="11">
        <f t="shared" ref="U20:U25" si="2">+C20+E20+G20+K20+M20+O20+Q20</f>
        <v>-2673.8499999999995</v>
      </c>
    </row>
    <row r="21" spans="1:22" x14ac:dyDescent="0.25">
      <c r="A21" t="str">
        <f>+'[1]Fin Verslag v.a.2015 incl subs.'!A24</f>
        <v>Sportprijzen</v>
      </c>
      <c r="C21" s="11">
        <f>+'[1]Fin Verslag v.a.2015 incl subs.'!C24</f>
        <v>-2112.5500000000002</v>
      </c>
      <c r="D21" s="12">
        <f>+'[1]Fin Verslag v.a.2015 incl subs.'!D24</f>
        <v>2200</v>
      </c>
      <c r="E21" s="11">
        <f>+'[1]Fin Verslag v.a.2015 incl subs.'!E24</f>
        <v>-2141.4899999999998</v>
      </c>
      <c r="F21" s="12">
        <f>+'[1]Fin Verslag v.a.2015 incl subs.'!F24</f>
        <v>2200</v>
      </c>
      <c r="G21" s="11">
        <f>+'[1]Fin Verslag v.a.2015 incl subs.'!G24</f>
        <v>-1468.8799999999999</v>
      </c>
      <c r="H21" s="12">
        <f>+'[1]Fin Verslag v.a.2015 incl subs.'!H24</f>
        <v>0</v>
      </c>
      <c r="I21" s="12">
        <f>+'[1]Fin Verslag v.a.2015 incl subs.'!I24</f>
        <v>-1500</v>
      </c>
      <c r="J21" s="12">
        <f>+'[1]Fin Verslag v.a.2015 incl subs.'!J24</f>
        <v>0</v>
      </c>
      <c r="K21" s="11">
        <f>+'[1]Fin Verslag v.a.2015 incl subs.'!K24</f>
        <v>-1470.65</v>
      </c>
      <c r="L21" s="12">
        <f>+'[1]Fin Verslag v.a.2015 incl subs.'!L24</f>
        <v>-1500</v>
      </c>
      <c r="M21" s="11">
        <f>+'[1]Fin Verslag v.a.2015 incl subs.'!M24</f>
        <v>-1543.81</v>
      </c>
      <c r="N21" s="12">
        <f>+'[1]Fin Verslag v.a.2015 incl subs.'!N24</f>
        <v>-1500</v>
      </c>
      <c r="O21" s="11">
        <f>+'[1]Fin Verslag v.a.2015 incl subs.'!O24</f>
        <v>-1482.52</v>
      </c>
      <c r="P21" s="13">
        <f>+'[1]Fin Verslag v.a.2015 incl subs.'!P24</f>
        <v>0</v>
      </c>
      <c r="Q21" s="13">
        <f>+'[1]Fin Verslag v.a.2015 incl subs.'!Q24</f>
        <v>0</v>
      </c>
      <c r="R21" s="11">
        <f>+'[1]Fin Verslag v.a.2015 incl subs.'!R24</f>
        <v>-1500</v>
      </c>
      <c r="S21" s="11">
        <f>+'[1]Fin Verslag v.a.2015 incl subs.'!S24</f>
        <v>-1500</v>
      </c>
      <c r="T21" s="11">
        <f>+'[1]Fin Verslag v.a.2015 incl subs.'!T24</f>
        <v>-1500</v>
      </c>
      <c r="U21" s="11">
        <f t="shared" si="2"/>
        <v>-10219.9</v>
      </c>
    </row>
    <row r="22" spans="1:22" x14ac:dyDescent="0.25">
      <c r="A22" t="str">
        <f>+'[1]Fin Verslag v.a.2015 incl subs.'!A25</f>
        <v>Vergaderkosten</v>
      </c>
      <c r="C22" s="11">
        <f>+'[1]Fin Verslag v.a.2015 incl subs.'!C25</f>
        <v>-415.94</v>
      </c>
      <c r="D22" s="12">
        <f>+'[1]Fin Verslag v.a.2015 incl subs.'!D25</f>
        <v>425</v>
      </c>
      <c r="E22" s="11">
        <f>+'[1]Fin Verslag v.a.2015 incl subs.'!E25</f>
        <v>-257.51</v>
      </c>
      <c r="F22" s="12">
        <f>+'[1]Fin Verslag v.a.2015 incl subs.'!F25</f>
        <v>425</v>
      </c>
      <c r="G22" s="11">
        <f>+'[1]Fin Verslag v.a.2015 incl subs.'!G25</f>
        <v>-401.24999999999994</v>
      </c>
      <c r="H22" s="12">
        <f>+'[1]Fin Verslag v.a.2015 incl subs.'!H25</f>
        <v>0</v>
      </c>
      <c r="I22" s="12">
        <f>+'[1]Fin Verslag v.a.2015 incl subs.'!I25</f>
        <v>-480</v>
      </c>
      <c r="J22" s="12">
        <f>+'[1]Fin Verslag v.a.2015 incl subs.'!J25</f>
        <v>0</v>
      </c>
      <c r="K22" s="11">
        <f>+'[1]Fin Verslag v.a.2015 incl subs.'!K25</f>
        <v>-505.36999999999995</v>
      </c>
      <c r="L22" s="12">
        <f>+'[1]Fin Verslag v.a.2015 incl subs.'!L25</f>
        <v>-600</v>
      </c>
      <c r="M22" s="11">
        <f>+'[1]Fin Verslag v.a.2015 incl subs.'!M25</f>
        <v>-370.45000000000005</v>
      </c>
      <c r="N22" s="12">
        <f>+'[1]Fin Verslag v.a.2015 incl subs.'!N25</f>
        <v>-400</v>
      </c>
      <c r="O22" s="11">
        <f>+'[1]Fin Verslag v.a.2015 incl subs.'!O25</f>
        <v>-131.13</v>
      </c>
      <c r="P22" s="13">
        <f>+'[1]Fin Verslag v.a.2015 incl subs.'!P25</f>
        <v>-400</v>
      </c>
      <c r="Q22" s="13">
        <f>+'[1]Fin Verslag v.a.2015 incl subs.'!Q25</f>
        <v>-71.540000000000006</v>
      </c>
      <c r="R22" s="11">
        <f>+'[1]Fin Verslag v.a.2015 incl subs.'!R25</f>
        <v>-300</v>
      </c>
      <c r="S22" s="11">
        <f>+'[1]Fin Verslag v.a.2015 incl subs.'!S25</f>
        <v>-500</v>
      </c>
      <c r="T22" s="11">
        <f>+'[1]Fin Verslag v.a.2015 incl subs.'!T25</f>
        <v>-500</v>
      </c>
      <c r="U22" s="11">
        <f t="shared" si="2"/>
        <v>-2153.19</v>
      </c>
    </row>
    <row r="23" spans="1:22" x14ac:dyDescent="0.25">
      <c r="A23" t="str">
        <f>+'[1]Fin Verslag v.a.2015 incl subs.'!A26</f>
        <v>Jubileum</v>
      </c>
      <c r="C23" s="11">
        <f>+'[1]Fin Verslag v.a.2015 incl subs.'!C26</f>
        <v>0</v>
      </c>
      <c r="D23" s="12">
        <f>+'[1]Fin Verslag v.a.2015 incl subs.'!D26</f>
        <v>0</v>
      </c>
      <c r="E23" s="11">
        <f>+'[1]Fin Verslag v.a.2015 incl subs.'!E26</f>
        <v>0</v>
      </c>
      <c r="F23" s="12">
        <f>+'[1]Fin Verslag v.a.2015 incl subs.'!F26</f>
        <v>0</v>
      </c>
      <c r="G23" s="11">
        <f>+'[1]Fin Verslag v.a.2015 incl subs.'!G26</f>
        <v>0</v>
      </c>
      <c r="H23" s="12">
        <f>+'[1]Fin Verslag v.a.2015 incl subs.'!H26</f>
        <v>0</v>
      </c>
      <c r="I23" s="12">
        <f>+'[1]Fin Verslag v.a.2015 incl subs.'!I26</f>
        <v>0</v>
      </c>
      <c r="J23" s="12">
        <f>+'[1]Fin Verslag v.a.2015 incl subs.'!J26</f>
        <v>0</v>
      </c>
      <c r="K23" s="11">
        <f>+'[1]Fin Verslag v.a.2015 incl subs.'!K26</f>
        <v>0</v>
      </c>
      <c r="L23" s="12">
        <f>+'[1]Fin Verslag v.a.2015 incl subs.'!L26</f>
        <v>0</v>
      </c>
      <c r="M23" s="11">
        <f>+'[1]Fin Verslag v.a.2015 incl subs.'!M26</f>
        <v>0</v>
      </c>
      <c r="N23" s="12">
        <f>+'[1]Fin Verslag v.a.2015 incl subs.'!N26</f>
        <v>0</v>
      </c>
      <c r="O23" s="11">
        <f>+'[1]Fin Verslag v.a.2015 incl subs.'!O26</f>
        <v>0</v>
      </c>
      <c r="P23" s="13">
        <f>+'[1]Fin Verslag v.a.2015 incl subs.'!P26</f>
        <v>-3000</v>
      </c>
      <c r="Q23" s="13">
        <f>+'[1]Fin Verslag v.a.2015 incl subs.'!Q26</f>
        <v>0</v>
      </c>
      <c r="R23" s="11">
        <f>+'[1]Fin Verslag v.a.2015 incl subs.'!R26</f>
        <v>-1500</v>
      </c>
      <c r="S23" s="11">
        <f>+'[1]Fin Verslag v.a.2015 incl subs.'!S26</f>
        <v>0</v>
      </c>
      <c r="T23" s="11">
        <f>+'[1]Fin Verslag v.a.2015 incl subs.'!T26</f>
        <v>0</v>
      </c>
      <c r="U23" s="11">
        <f t="shared" si="2"/>
        <v>0</v>
      </c>
    </row>
    <row r="24" spans="1:22" x14ac:dyDescent="0.25">
      <c r="A24" t="str">
        <f>+'[1]Fin Verslag v.a.2015 incl subs.'!A29</f>
        <v>Donatie Gehandicaptensport</v>
      </c>
      <c r="C24" s="11">
        <f>+'[1]Fin Verslag v.a.2015 incl subs.'!C29</f>
        <v>-307.05</v>
      </c>
      <c r="D24" s="12">
        <f>+'[1]Fin Verslag v.a.2015 incl subs.'!D29</f>
        <v>350</v>
      </c>
      <c r="E24" s="11">
        <f>+'[1]Fin Verslag v.a.2015 incl subs.'!E29</f>
        <v>-403.45</v>
      </c>
      <c r="F24" s="12">
        <f>+'[1]Fin Verslag v.a.2015 incl subs.'!F29</f>
        <v>400</v>
      </c>
      <c r="G24" s="11">
        <f>+'[1]Fin Verslag v.a.2015 incl subs.'!G29</f>
        <v>-372.15</v>
      </c>
      <c r="H24" s="12">
        <f>+'[1]Fin Verslag v.a.2015 incl subs.'!H29</f>
        <v>0</v>
      </c>
      <c r="I24" s="12">
        <f>+'[1]Fin Verslag v.a.2015 incl subs.'!I29</f>
        <v>-350</v>
      </c>
      <c r="J24" s="12">
        <f>+'[1]Fin Verslag v.a.2015 incl subs.'!J29</f>
        <v>0</v>
      </c>
      <c r="K24" s="11">
        <f>+'[1]Fin Verslag v.a.2015 incl subs.'!K29</f>
        <v>-521.94000000000005</v>
      </c>
      <c r="L24" s="12">
        <f>+'[1]Fin Verslag v.a.2015 incl subs.'!L29</f>
        <v>-350</v>
      </c>
      <c r="M24" s="11">
        <f>+'[1]Fin Verslag v.a.2015 incl subs.'!M29</f>
        <v>-1771.06</v>
      </c>
      <c r="N24" s="12">
        <f>+'[1]Fin Verslag v.a.2015 incl subs.'!N29</f>
        <v>-1700</v>
      </c>
      <c r="O24" s="11">
        <f>+'[1]Fin Verslag v.a.2015 incl subs.'!O29</f>
        <v>0</v>
      </c>
      <c r="P24" s="13">
        <f>+'[1]Fin Verslag v.a.2015 incl subs.'!P29</f>
        <v>0</v>
      </c>
      <c r="Q24" s="13">
        <f>+GETPIVOTDATA("Som van Mutatie",'[1]Draaitabel 2021'!$A$3,"Inkomsten/Uitgaven","Uitgaven","Categorie","Collecte Gehandicaptensport")</f>
        <v>-797.14</v>
      </c>
      <c r="R24" s="11">
        <f>+'[1]Fin Verslag v.a.2015 incl subs.'!R29</f>
        <v>0</v>
      </c>
      <c r="S24" s="11">
        <f>+'[1]Fin Verslag v.a.2015 incl subs.'!S29</f>
        <v>0</v>
      </c>
      <c r="T24" s="11">
        <f>+'[1]Fin Verslag v.a.2015 incl subs.'!T29</f>
        <v>0</v>
      </c>
      <c r="U24" s="11">
        <f t="shared" si="2"/>
        <v>-4172.79</v>
      </c>
    </row>
    <row r="25" spans="1:22" x14ac:dyDescent="0.25">
      <c r="C25" s="14">
        <f>SUM(C20:C24)</f>
        <v>-3048.6100000000006</v>
      </c>
      <c r="D25" s="15">
        <f t="shared" ref="D25:T25" si="3">SUM(D20:D24)</f>
        <v>3075</v>
      </c>
      <c r="E25" s="14">
        <f t="shared" si="3"/>
        <v>-2901.2999999999993</v>
      </c>
      <c r="F25" s="15">
        <f t="shared" si="3"/>
        <v>3125</v>
      </c>
      <c r="G25" s="14">
        <f t="shared" si="3"/>
        <v>-2768.2099999999996</v>
      </c>
      <c r="H25" s="15">
        <f t="shared" si="3"/>
        <v>0</v>
      </c>
      <c r="I25" s="15">
        <f t="shared" si="3"/>
        <v>-2680</v>
      </c>
      <c r="J25" s="15">
        <f t="shared" si="3"/>
        <v>0</v>
      </c>
      <c r="K25" s="14">
        <f t="shared" si="3"/>
        <v>-2894.94</v>
      </c>
      <c r="L25" s="15">
        <f t="shared" si="3"/>
        <v>-2850</v>
      </c>
      <c r="M25" s="14">
        <f t="shared" si="3"/>
        <v>-4379.57</v>
      </c>
      <c r="N25" s="15">
        <f t="shared" si="3"/>
        <v>-4300</v>
      </c>
      <c r="O25" s="14">
        <f t="shared" si="3"/>
        <v>-1982.5099999999998</v>
      </c>
      <c r="P25" s="16">
        <f t="shared" si="3"/>
        <v>-4100</v>
      </c>
      <c r="Q25" s="16">
        <f t="shared" si="3"/>
        <v>-1244.5899999999999</v>
      </c>
      <c r="R25" s="14">
        <f t="shared" si="3"/>
        <v>-3800</v>
      </c>
      <c r="S25" s="14">
        <f t="shared" si="3"/>
        <v>-2500</v>
      </c>
      <c r="T25" s="14">
        <f t="shared" si="3"/>
        <v>-2500</v>
      </c>
      <c r="U25" s="14">
        <f t="shared" si="2"/>
        <v>-19219.73</v>
      </c>
      <c r="V25" s="12"/>
    </row>
    <row r="26" spans="1:22" x14ac:dyDescent="0.25">
      <c r="C26" s="11"/>
      <c r="D26" s="12"/>
      <c r="E26" s="11"/>
      <c r="F26" s="12"/>
      <c r="G26" s="11"/>
      <c r="H26" s="12"/>
      <c r="I26" s="12"/>
      <c r="J26" s="12"/>
      <c r="K26" s="11"/>
      <c r="L26" s="12"/>
      <c r="M26" s="11"/>
      <c r="N26" s="12"/>
      <c r="O26" s="11"/>
      <c r="P26" s="13"/>
      <c r="Q26" s="13"/>
      <c r="R26" s="11"/>
      <c r="S26" s="11"/>
      <c r="T26" s="11"/>
      <c r="U26" s="11"/>
    </row>
    <row r="27" spans="1:22" x14ac:dyDescent="0.25">
      <c r="A27" s="10" t="str">
        <f>+'[1]Fin Verslag v.a.2015 incl subs.'!A33</f>
        <v>Bankrek.1223.01.293</v>
      </c>
      <c r="C27" s="11"/>
      <c r="D27" s="12"/>
      <c r="E27" s="11"/>
      <c r="F27" s="12"/>
      <c r="G27" s="11"/>
      <c r="H27" s="12"/>
      <c r="I27" s="12"/>
      <c r="J27" s="12"/>
      <c r="K27" s="11"/>
      <c r="L27" s="12"/>
      <c r="M27" s="11"/>
      <c r="N27" s="12"/>
      <c r="O27" s="11"/>
      <c r="P27" s="13"/>
      <c r="Q27" s="13"/>
      <c r="R27" s="11"/>
      <c r="S27" s="11"/>
      <c r="T27" s="11"/>
      <c r="U27" s="11"/>
    </row>
    <row r="28" spans="1:22" x14ac:dyDescent="0.25">
      <c r="A28" t="str">
        <f>+'[1]Fin Verslag v.a.2015 incl subs.'!A34</f>
        <v>Beginstand</v>
      </c>
      <c r="C28" s="11">
        <v>663.1</v>
      </c>
      <c r="D28" s="12">
        <f>+'[1]Fin Verslag v.a.2015 incl subs.'!D34</f>
        <v>0</v>
      </c>
      <c r="E28" s="11">
        <f>+C32</f>
        <v>291.53999999999951</v>
      </c>
      <c r="F28" s="12">
        <f>+'[1]Fin Verslag v.a.2015 incl subs.'!F34</f>
        <v>0</v>
      </c>
      <c r="G28" s="11">
        <f>+E32</f>
        <v>-1836.9699999999998</v>
      </c>
      <c r="H28" s="12">
        <f>+'[1]Fin Verslag v.a.2015 incl subs.'!H34</f>
        <v>0</v>
      </c>
      <c r="I28" s="12">
        <f>+'[1]Fin Verslag v.a.2015 incl subs.'!I34</f>
        <v>0</v>
      </c>
      <c r="J28" s="12">
        <f>+'[1]Fin Verslag v.a.2015 incl subs.'!J34</f>
        <v>0</v>
      </c>
      <c r="K28" s="11">
        <f>+G32</f>
        <v>-1645.2299999999996</v>
      </c>
      <c r="L28" s="12">
        <f>+'[1]Fin Verslag v.a.2015 incl subs.'!L34</f>
        <v>0</v>
      </c>
      <c r="M28" s="11">
        <f>+K32</f>
        <v>-1301.0799999999997</v>
      </c>
      <c r="N28" s="12">
        <f>+'[1]Fin Verslag v.a.2015 incl subs.'!N34</f>
        <v>12333.850000000006</v>
      </c>
      <c r="O28" s="11">
        <f>+M32</f>
        <v>-1561.46</v>
      </c>
      <c r="P28" s="13">
        <f>+O32</f>
        <v>3072.03</v>
      </c>
      <c r="Q28" s="13">
        <f>+O32</f>
        <v>3072.03</v>
      </c>
      <c r="R28" s="11">
        <f>+Q32</f>
        <v>5150.58</v>
      </c>
      <c r="S28" s="11">
        <f>+R32</f>
        <v>3586.58</v>
      </c>
      <c r="T28" s="11">
        <f>+S32</f>
        <v>3322.58</v>
      </c>
      <c r="U28" s="11">
        <f>+C28</f>
        <v>663.1</v>
      </c>
    </row>
    <row r="29" spans="1:22" x14ac:dyDescent="0.25">
      <c r="A29" t="str">
        <f>+'[1]Fin Verslag v.a.2015 incl subs.'!A35</f>
        <v>Inkomsten</v>
      </c>
      <c r="C29" s="11">
        <f>+C18-C17</f>
        <v>2127.0500000000002</v>
      </c>
      <c r="D29" s="12">
        <f t="shared" ref="D29:T29" si="4">+D18-D17</f>
        <v>3075</v>
      </c>
      <c r="E29" s="11">
        <f t="shared" si="4"/>
        <v>2822.79</v>
      </c>
      <c r="F29" s="12">
        <f t="shared" si="4"/>
        <v>3125</v>
      </c>
      <c r="G29" s="11">
        <f t="shared" si="4"/>
        <v>2209.9499999999998</v>
      </c>
      <c r="H29" s="12">
        <f t="shared" si="4"/>
        <v>0</v>
      </c>
      <c r="I29" s="12">
        <f t="shared" si="4"/>
        <v>2716</v>
      </c>
      <c r="J29" s="12">
        <f t="shared" si="4"/>
        <v>0</v>
      </c>
      <c r="K29" s="11">
        <f t="shared" si="4"/>
        <v>2856.14</v>
      </c>
      <c r="L29" s="12">
        <f t="shared" si="4"/>
        <v>2706</v>
      </c>
      <c r="M29" s="11">
        <f t="shared" si="4"/>
        <v>4119.1899999999996</v>
      </c>
      <c r="N29" s="12">
        <f t="shared" si="4"/>
        <v>4026</v>
      </c>
      <c r="O29" s="11">
        <f t="shared" si="4"/>
        <v>2116</v>
      </c>
      <c r="P29" s="13">
        <f t="shared" si="4"/>
        <v>2326</v>
      </c>
      <c r="Q29" s="13">
        <f t="shared" si="4"/>
        <v>3323.14</v>
      </c>
      <c r="R29" s="11">
        <f t="shared" si="4"/>
        <v>2236</v>
      </c>
      <c r="S29" s="11">
        <f t="shared" si="4"/>
        <v>2236</v>
      </c>
      <c r="T29" s="11">
        <f t="shared" si="4"/>
        <v>2236</v>
      </c>
      <c r="U29" s="11">
        <f>+C29+E29+G29+K29+M29+O29+Q29</f>
        <v>19574.259999999998</v>
      </c>
    </row>
    <row r="30" spans="1:22" x14ac:dyDescent="0.25">
      <c r="A30" t="str">
        <f>+'[1]Fin Verslag v.a.2015 incl subs.'!A36</f>
        <v>uitgaven</v>
      </c>
      <c r="C30" s="11">
        <f>+C25</f>
        <v>-3048.6100000000006</v>
      </c>
      <c r="D30" s="12">
        <f t="shared" ref="D30:T30" si="5">+D25</f>
        <v>3075</v>
      </c>
      <c r="E30" s="11">
        <f t="shared" si="5"/>
        <v>-2901.2999999999993</v>
      </c>
      <c r="F30" s="12">
        <f t="shared" si="5"/>
        <v>3125</v>
      </c>
      <c r="G30" s="11">
        <f t="shared" si="5"/>
        <v>-2768.2099999999996</v>
      </c>
      <c r="H30" s="12">
        <f t="shared" si="5"/>
        <v>0</v>
      </c>
      <c r="I30" s="12">
        <f t="shared" si="5"/>
        <v>-2680</v>
      </c>
      <c r="J30" s="12">
        <f t="shared" si="5"/>
        <v>0</v>
      </c>
      <c r="K30" s="11">
        <f t="shared" si="5"/>
        <v>-2894.94</v>
      </c>
      <c r="L30" s="12">
        <f t="shared" si="5"/>
        <v>-2850</v>
      </c>
      <c r="M30" s="11">
        <f t="shared" si="5"/>
        <v>-4379.57</v>
      </c>
      <c r="N30" s="12">
        <f t="shared" si="5"/>
        <v>-4300</v>
      </c>
      <c r="O30" s="11">
        <f t="shared" si="5"/>
        <v>-1982.5099999999998</v>
      </c>
      <c r="P30" s="13">
        <f t="shared" si="5"/>
        <v>-4100</v>
      </c>
      <c r="Q30" s="13">
        <f t="shared" si="5"/>
        <v>-1244.5899999999999</v>
      </c>
      <c r="R30" s="11">
        <f t="shared" si="5"/>
        <v>-3800</v>
      </c>
      <c r="S30" s="11">
        <f t="shared" si="5"/>
        <v>-2500</v>
      </c>
      <c r="T30" s="11">
        <f t="shared" si="5"/>
        <v>-2500</v>
      </c>
      <c r="U30" s="11">
        <f>+C30+E30+G30+K30+M30+O30+Q30</f>
        <v>-19219.73</v>
      </c>
    </row>
    <row r="31" spans="1:22" x14ac:dyDescent="0.25">
      <c r="A31" t="str">
        <f>+'[1]Fin Verslag v.a.2015 incl subs.'!A37</f>
        <v>mutaties spaarrekening</v>
      </c>
      <c r="C31" s="11">
        <f>+'[1]Fin Verslag v.a.2015 incl subs.'!C37</f>
        <v>550</v>
      </c>
      <c r="D31" s="12">
        <f>+'[1]Fin Verslag v.a.2015 incl subs.'!D37</f>
        <v>0</v>
      </c>
      <c r="E31" s="11">
        <f>+'[1]Fin Verslag v.a.2015 incl subs.'!E37</f>
        <v>-2050</v>
      </c>
      <c r="F31" s="12">
        <f>+'[1]Fin Verslag v.a.2015 incl subs.'!F37</f>
        <v>0</v>
      </c>
      <c r="G31" s="11">
        <f>+'[1]Fin Verslag v.a.2015 incl subs.'!G37</f>
        <v>750</v>
      </c>
      <c r="H31" s="12">
        <f>+'[1]Fin Verslag v.a.2015 incl subs.'!H37</f>
        <v>0</v>
      </c>
      <c r="I31" s="12">
        <f>+'[1]Fin Verslag v.a.2015 incl subs.'!I37</f>
        <v>0</v>
      </c>
      <c r="J31" s="12">
        <f>+'[1]Fin Verslag v.a.2015 incl subs.'!J37</f>
        <v>0</v>
      </c>
      <c r="K31" s="11">
        <f>+'[1]Fin Verslag v.a.2015 incl subs.'!K37</f>
        <v>382.95</v>
      </c>
      <c r="L31" s="12">
        <f>+'[1]Fin Verslag v.a.2015 incl subs.'!L37</f>
        <v>0</v>
      </c>
      <c r="M31" s="11">
        <f>+'[1]Fin Verslag v.a.2015 incl subs.'!M37</f>
        <v>0</v>
      </c>
      <c r="N31" s="12">
        <f>+'[1]Fin Verslag v.a.2015 incl subs.'!N37</f>
        <v>0</v>
      </c>
      <c r="O31" s="11">
        <f>+'[1]Fin Verslag v.a.2015 incl subs.'!O37</f>
        <v>4500</v>
      </c>
      <c r="P31" s="13">
        <f>+'[1]Fin Verslag v.a.2015 incl subs.'!P37</f>
        <v>0</v>
      </c>
      <c r="Q31" s="13">
        <f>+'[1]Fin Verslag v.a.2015 incl subs.'!Q37</f>
        <v>0</v>
      </c>
      <c r="R31" s="11">
        <f>+'[1]Fin Verslag v.a.2015 incl subs.'!R37</f>
        <v>0</v>
      </c>
      <c r="S31" s="11">
        <f>+'[1]Fin Verslag v.a.2015 incl subs.'!S37</f>
        <v>0</v>
      </c>
      <c r="T31" s="11">
        <f>+'[1]Fin Verslag v.a.2015 incl subs.'!T37</f>
        <v>0</v>
      </c>
      <c r="U31" s="11">
        <f>+C31+E31+G31+K31+M31+O31+Q31</f>
        <v>4132.95</v>
      </c>
    </row>
    <row r="32" spans="1:22" x14ac:dyDescent="0.25">
      <c r="A32" s="17" t="s">
        <v>5</v>
      </c>
      <c r="C32" s="14">
        <f>SUM(C28:C31)</f>
        <v>291.53999999999951</v>
      </c>
      <c r="D32" s="15">
        <f t="shared" ref="D32:T32" si="6">SUM(D28:D31)</f>
        <v>6150</v>
      </c>
      <c r="E32" s="14">
        <f t="shared" si="6"/>
        <v>-1836.9699999999998</v>
      </c>
      <c r="F32" s="15">
        <f t="shared" si="6"/>
        <v>6250</v>
      </c>
      <c r="G32" s="14">
        <f t="shared" si="6"/>
        <v>-1645.2299999999996</v>
      </c>
      <c r="H32" s="15">
        <f t="shared" si="6"/>
        <v>0</v>
      </c>
      <c r="I32" s="15">
        <f t="shared" si="6"/>
        <v>36</v>
      </c>
      <c r="J32" s="15">
        <f t="shared" si="6"/>
        <v>0</v>
      </c>
      <c r="K32" s="14">
        <f t="shared" si="6"/>
        <v>-1301.0799999999997</v>
      </c>
      <c r="L32" s="15">
        <f t="shared" si="6"/>
        <v>-144</v>
      </c>
      <c r="M32" s="14">
        <f t="shared" si="6"/>
        <v>-1561.46</v>
      </c>
      <c r="N32" s="15">
        <f t="shared" si="6"/>
        <v>12059.850000000006</v>
      </c>
      <c r="O32" s="14">
        <f t="shared" si="6"/>
        <v>3072.03</v>
      </c>
      <c r="P32" s="16">
        <f t="shared" si="6"/>
        <v>1298.0300000000007</v>
      </c>
      <c r="Q32" s="16">
        <f t="shared" si="6"/>
        <v>5150.58</v>
      </c>
      <c r="R32" s="14">
        <f t="shared" si="6"/>
        <v>3586.58</v>
      </c>
      <c r="S32" s="14">
        <f t="shared" si="6"/>
        <v>3322.58</v>
      </c>
      <c r="T32" s="14">
        <f t="shared" si="6"/>
        <v>3058.58</v>
      </c>
      <c r="U32" s="14">
        <f>+Q32</f>
        <v>5150.58</v>
      </c>
      <c r="V32" s="12"/>
    </row>
    <row r="33" spans="1:22" x14ac:dyDescent="0.25">
      <c r="A33" s="18" t="s">
        <v>6</v>
      </c>
      <c r="C33" s="11"/>
      <c r="D33" s="12"/>
      <c r="E33" s="11"/>
      <c r="F33" s="12"/>
      <c r="G33" s="11"/>
      <c r="H33" s="12"/>
      <c r="I33" s="12"/>
      <c r="J33" s="12"/>
      <c r="K33" s="11"/>
      <c r="L33" s="12"/>
      <c r="M33" s="11"/>
      <c r="N33" s="12"/>
      <c r="O33" s="11"/>
      <c r="P33" s="13"/>
      <c r="Q33" s="13"/>
      <c r="R33" s="11"/>
      <c r="S33" s="11"/>
      <c r="T33" s="11"/>
      <c r="U33" s="11"/>
    </row>
    <row r="34" spans="1:22" x14ac:dyDescent="0.25">
      <c r="C34" s="11"/>
      <c r="D34" s="12"/>
      <c r="E34" s="11"/>
      <c r="F34" s="12"/>
      <c r="G34" s="11"/>
      <c r="H34" s="12"/>
      <c r="I34" s="12"/>
      <c r="J34" s="12"/>
      <c r="K34" s="11"/>
      <c r="L34" s="12"/>
      <c r="M34" s="11"/>
      <c r="N34" s="12"/>
      <c r="O34" s="11"/>
      <c r="P34" s="13"/>
      <c r="Q34" s="13"/>
      <c r="R34" s="11"/>
      <c r="S34" s="11"/>
      <c r="T34" s="11"/>
      <c r="U34" s="11"/>
    </row>
    <row r="35" spans="1:22" x14ac:dyDescent="0.25">
      <c r="A35" s="10" t="str">
        <f>+'[1]Fin Verslag v.a.2015 incl subs.'!A42</f>
        <v>Spaarrek.1223.145.042</v>
      </c>
      <c r="C35" s="11"/>
      <c r="D35" s="12"/>
      <c r="E35" s="11"/>
      <c r="F35" s="12"/>
      <c r="G35" s="11"/>
      <c r="H35" s="12"/>
      <c r="I35" s="12"/>
      <c r="J35" s="12"/>
      <c r="K35" s="11"/>
      <c r="L35" s="12"/>
      <c r="M35" s="11"/>
      <c r="N35" s="12"/>
      <c r="O35" s="11"/>
      <c r="P35" s="13"/>
      <c r="Q35" s="13"/>
      <c r="R35" s="11"/>
      <c r="S35" s="11"/>
      <c r="T35" s="11"/>
      <c r="U35" s="11"/>
    </row>
    <row r="36" spans="1:22" x14ac:dyDescent="0.25">
      <c r="A36" t="str">
        <f>+'[1]Fin Verslag v.a.2015 incl subs.'!A43</f>
        <v>Beginstand</v>
      </c>
      <c r="C36" s="11">
        <f>+'[1]Fin Verslag v.a.2015 incl subs.'!C43</f>
        <v>4172.13</v>
      </c>
      <c r="D36" s="12">
        <f>+'[1]Fin Verslag v.a.2015 incl subs.'!D43</f>
        <v>0</v>
      </c>
      <c r="E36" s="11">
        <f>+'[1]Fin Verslag v.a.2015 incl subs.'!E43</f>
        <v>3651.7200000000003</v>
      </c>
      <c r="F36" s="12">
        <f>+'[1]Fin Verslag v.a.2015 incl subs.'!F43</f>
        <v>0</v>
      </c>
      <c r="G36" s="11">
        <f>+'[1]Fin Verslag v.a.2015 incl subs.'!G43</f>
        <v>5721.77</v>
      </c>
      <c r="H36" s="12">
        <f>+'[1]Fin Verslag v.a.2015 incl subs.'!H43</f>
        <v>0</v>
      </c>
      <c r="I36" s="12">
        <f>+'[1]Fin Verslag v.a.2015 incl subs.'!I43</f>
        <v>0</v>
      </c>
      <c r="J36" s="12">
        <f>+'[1]Fin Verslag v.a.2015 incl subs.'!J43</f>
        <v>0</v>
      </c>
      <c r="K36" s="11">
        <f>+'[1]Fin Verslag v.a.2015 incl subs.'!K43</f>
        <v>4981.8200000000006</v>
      </c>
      <c r="L36" s="12">
        <f>+'[1]Fin Verslag v.a.2015 incl subs.'!L43</f>
        <v>0</v>
      </c>
      <c r="M36" s="11">
        <f>+'[1]Fin Verslag v.a.2015 incl subs.'!M43</f>
        <v>4600.0000000000009</v>
      </c>
      <c r="N36" s="12">
        <f>+'[1]Fin Verslag v.a.2015 incl subs.'!N43</f>
        <v>4600.4600000000009</v>
      </c>
      <c r="O36" s="11">
        <f>+'[1]Fin Verslag v.a.2015 incl subs.'!O43</f>
        <v>4600.4600000000009</v>
      </c>
      <c r="P36" s="13">
        <f>+'[1]Fin Verslag v.a.2015 incl subs.'!P43</f>
        <v>100.92000000000094</v>
      </c>
      <c r="Q36" s="13">
        <f>+'[1]Fin Verslag v.a.2015 incl subs.'!Q43</f>
        <v>100.92000000000094</v>
      </c>
      <c r="R36" s="11">
        <f>+'[1]Fin Verslag v.a.2015 incl subs.'!R43</f>
        <v>101.33000000000094</v>
      </c>
      <c r="S36" s="11">
        <f>+'[1]Fin Verslag v.a.2015 incl subs.'!S43</f>
        <v>101.33000000000094</v>
      </c>
      <c r="T36" s="11">
        <f>+'[1]Fin Verslag v.a.2015 incl subs.'!T43</f>
        <v>101.33000000000094</v>
      </c>
      <c r="U36" s="11">
        <f>+C36</f>
        <v>4172.13</v>
      </c>
    </row>
    <row r="37" spans="1:22" x14ac:dyDescent="0.25">
      <c r="A37" t="str">
        <f>+'[1]Fin Verslag v.a.2015 incl subs.'!A44</f>
        <v>mutaties met lopende rekening</v>
      </c>
      <c r="C37" s="11">
        <f>+'[1]Fin Verslag v.a.2015 incl subs.'!C44</f>
        <v>-550</v>
      </c>
      <c r="D37" s="12">
        <f>+'[1]Fin Verslag v.a.2015 incl subs.'!D44</f>
        <v>0</v>
      </c>
      <c r="E37" s="11">
        <f>+'[1]Fin Verslag v.a.2015 incl subs.'!E44</f>
        <v>2050</v>
      </c>
      <c r="F37" s="12">
        <f>+'[1]Fin Verslag v.a.2015 incl subs.'!F44</f>
        <v>0</v>
      </c>
      <c r="G37" s="11">
        <f>+'[1]Fin Verslag v.a.2015 incl subs.'!G44</f>
        <v>-750</v>
      </c>
      <c r="H37" s="12">
        <f>+'[1]Fin Verslag v.a.2015 incl subs.'!H44</f>
        <v>0</v>
      </c>
      <c r="I37" s="12">
        <f>+'[1]Fin Verslag v.a.2015 incl subs.'!I44</f>
        <v>0</v>
      </c>
      <c r="J37" s="12">
        <f>+'[1]Fin Verslag v.a.2015 incl subs.'!J44</f>
        <v>0</v>
      </c>
      <c r="K37" s="11">
        <f>+'[1]Fin Verslag v.a.2015 incl subs.'!K44</f>
        <v>-382.95</v>
      </c>
      <c r="L37" s="12">
        <f>+'[1]Fin Verslag v.a.2015 incl subs.'!L44</f>
        <v>0</v>
      </c>
      <c r="M37" s="11">
        <f>+'[1]Fin Verslag v.a.2015 incl subs.'!M44</f>
        <v>0</v>
      </c>
      <c r="N37" s="12">
        <f>+'[1]Fin Verslag v.a.2015 incl subs.'!N44</f>
        <v>0</v>
      </c>
      <c r="O37" s="11">
        <f>+'[1]Fin Verslag v.a.2015 incl subs.'!O44</f>
        <v>-4500</v>
      </c>
      <c r="P37" s="13">
        <f>+'[1]Fin Verslag v.a.2015 incl subs.'!P44</f>
        <v>0</v>
      </c>
      <c r="Q37" s="13">
        <f>+'[1]Fin Verslag v.a.2015 incl subs.'!Q44</f>
        <v>0</v>
      </c>
      <c r="R37" s="11">
        <f>+'[1]Fin Verslag v.a.2015 incl subs.'!R44</f>
        <v>0</v>
      </c>
      <c r="S37" s="11">
        <f>+'[1]Fin Verslag v.a.2015 incl subs.'!S44</f>
        <v>0</v>
      </c>
      <c r="T37" s="11">
        <f>+'[1]Fin Verslag v.a.2015 incl subs.'!T44</f>
        <v>0</v>
      </c>
      <c r="U37" s="11">
        <f>+C37+E37+G37+K37+M37+O37+Q37</f>
        <v>-4132.95</v>
      </c>
    </row>
    <row r="38" spans="1:22" x14ac:dyDescent="0.25">
      <c r="A38" t="str">
        <f>+'[1]Fin Verslag v.a.2015 incl subs.'!A45</f>
        <v>mutaties rente</v>
      </c>
      <c r="C38" s="11">
        <f>+'[1]Fin Verslag v.a.2015 incl subs.'!C45</f>
        <v>29.59</v>
      </c>
      <c r="D38" s="12">
        <f>+'[1]Fin Verslag v.a.2015 incl subs.'!D45</f>
        <v>0</v>
      </c>
      <c r="E38" s="11">
        <f>+'[1]Fin Verslag v.a.2015 incl subs.'!E45</f>
        <v>20.05</v>
      </c>
      <c r="F38" s="12">
        <f>+'[1]Fin Verslag v.a.2015 incl subs.'!F45</f>
        <v>0</v>
      </c>
      <c r="G38" s="11">
        <f>+'[1]Fin Verslag v.a.2015 incl subs.'!G45</f>
        <v>10.050000000000001</v>
      </c>
      <c r="H38" s="12">
        <f>+'[1]Fin Verslag v.a.2015 incl subs.'!H45</f>
        <v>0</v>
      </c>
      <c r="I38" s="12">
        <f>+'[1]Fin Verslag v.a.2015 incl subs.'!I45</f>
        <v>0</v>
      </c>
      <c r="J38" s="12">
        <f>+'[1]Fin Verslag v.a.2015 incl subs.'!J45</f>
        <v>0</v>
      </c>
      <c r="K38" s="11">
        <f>+'[1]Fin Verslag v.a.2015 incl subs.'!K45</f>
        <v>1.1299999999999999</v>
      </c>
      <c r="L38" s="12">
        <f>+'[1]Fin Verslag v.a.2015 incl subs.'!L45</f>
        <v>0</v>
      </c>
      <c r="M38" s="11">
        <f>+'[1]Fin Verslag v.a.2015 incl subs.'!M45</f>
        <v>0.46</v>
      </c>
      <c r="N38" s="12">
        <f>+'[1]Fin Verslag v.a.2015 incl subs.'!N45</f>
        <v>0</v>
      </c>
      <c r="O38" s="11">
        <f>+'[1]Fin Verslag v.a.2015 incl subs.'!O45</f>
        <v>0.46</v>
      </c>
      <c r="P38" s="13">
        <f>+'[1]Fin Verslag v.a.2015 incl subs.'!P45</f>
        <v>0</v>
      </c>
      <c r="Q38" s="13">
        <f>+'[1]Fin Verslag v.a.2015 incl subs.'!Q45</f>
        <v>0.41</v>
      </c>
      <c r="R38" s="11">
        <f>+'[1]Fin Verslag v.a.2015 incl subs.'!R45</f>
        <v>0</v>
      </c>
      <c r="S38" s="11">
        <f>+'[1]Fin Verslag v.a.2015 incl subs.'!S45</f>
        <v>0</v>
      </c>
      <c r="T38" s="11">
        <f>+'[1]Fin Verslag v.a.2015 incl subs.'!T45</f>
        <v>0</v>
      </c>
      <c r="U38" s="11">
        <f>+C38+E38+G38+K38+M38+O38+Q38</f>
        <v>62.15</v>
      </c>
      <c r="V38" s="12"/>
    </row>
    <row r="39" spans="1:22" x14ac:dyDescent="0.25">
      <c r="A39" s="17" t="s">
        <v>7</v>
      </c>
      <c r="C39" s="14">
        <f>+'[1]Fin Verslag v.a.2015 incl subs.'!C47</f>
        <v>3651.7200000000003</v>
      </c>
      <c r="D39" s="15">
        <f>+'[1]Fin Verslag v.a.2015 incl subs.'!D47</f>
        <v>0</v>
      </c>
      <c r="E39" s="14">
        <f>+'[1]Fin Verslag v.a.2015 incl subs.'!E47</f>
        <v>5721.77</v>
      </c>
      <c r="F39" s="15">
        <f>+'[1]Fin Verslag v.a.2015 incl subs.'!F47</f>
        <v>0</v>
      </c>
      <c r="G39" s="14">
        <f>+'[1]Fin Verslag v.a.2015 incl subs.'!G47</f>
        <v>4981.8200000000006</v>
      </c>
      <c r="H39" s="15">
        <f>+'[1]Fin Verslag v.a.2015 incl subs.'!H47</f>
        <v>0</v>
      </c>
      <c r="I39" s="15">
        <f>+'[1]Fin Verslag v.a.2015 incl subs.'!I47</f>
        <v>0</v>
      </c>
      <c r="J39" s="15">
        <f>+'[1]Fin Verslag v.a.2015 incl subs.'!J47</f>
        <v>0</v>
      </c>
      <c r="K39" s="14">
        <f>+'[1]Fin Verslag v.a.2015 incl subs.'!K47</f>
        <v>4600.0000000000009</v>
      </c>
      <c r="L39" s="15">
        <f>+'[1]Fin Verslag v.a.2015 incl subs.'!L47</f>
        <v>0</v>
      </c>
      <c r="M39" s="14">
        <f>+'[1]Fin Verslag v.a.2015 incl subs.'!M47</f>
        <v>4600.4600000000009</v>
      </c>
      <c r="N39" s="15">
        <f>+'[1]Fin Verslag v.a.2015 incl subs.'!N47</f>
        <v>4600.4600000000009</v>
      </c>
      <c r="O39" s="14">
        <f>+'[1]Fin Verslag v.a.2015 incl subs.'!O47</f>
        <v>100.92000000000094</v>
      </c>
      <c r="P39" s="16">
        <f>+'[1]Fin Verslag v.a.2015 incl subs.'!P47</f>
        <v>100.92000000000094</v>
      </c>
      <c r="Q39" s="16">
        <f>+'[1]Fin Verslag v.a.2015 incl subs.'!Q47</f>
        <v>101.33000000000094</v>
      </c>
      <c r="R39" s="14">
        <f>+'[1]Fin Verslag v.a.2015 incl subs.'!R47</f>
        <v>101.33000000000094</v>
      </c>
      <c r="S39" s="14">
        <f>+'[1]Fin Verslag v.a.2015 incl subs.'!S47</f>
        <v>101.33000000000094</v>
      </c>
      <c r="T39" s="14">
        <f>+'[1]Fin Verslag v.a.2015 incl subs.'!T47</f>
        <v>101.33000000000094</v>
      </c>
      <c r="U39" s="14">
        <f>+Q39</f>
        <v>101.33000000000094</v>
      </c>
      <c r="V39" s="12"/>
    </row>
    <row r="40" spans="1:22" ht="15.75" thickBot="1" x14ac:dyDescent="0.3">
      <c r="A40" s="19" t="s">
        <v>8</v>
      </c>
      <c r="B40" s="20"/>
      <c r="C40" s="21">
        <f>+C32+C39</f>
        <v>3943.2599999999998</v>
      </c>
      <c r="D40" s="22"/>
      <c r="E40" s="21">
        <f>+E32+E39</f>
        <v>3884.8000000000006</v>
      </c>
      <c r="F40" s="22"/>
      <c r="G40" s="21">
        <f>+G32+G39</f>
        <v>3336.5900000000011</v>
      </c>
      <c r="H40" s="22"/>
      <c r="I40" s="22"/>
      <c r="J40" s="22"/>
      <c r="K40" s="21">
        <f>+K32+K39</f>
        <v>3298.920000000001</v>
      </c>
      <c r="L40" s="22"/>
      <c r="M40" s="21">
        <f>+M32+M39</f>
        <v>3039.0000000000009</v>
      </c>
      <c r="N40" s="22"/>
      <c r="O40" s="21">
        <f t="shared" ref="O40:T40" si="7">+O32+O39</f>
        <v>3172.9500000000012</v>
      </c>
      <c r="P40" s="23">
        <f t="shared" si="7"/>
        <v>1398.9500000000016</v>
      </c>
      <c r="Q40" s="23">
        <f t="shared" si="7"/>
        <v>5251.9100000000008</v>
      </c>
      <c r="R40" s="21">
        <f t="shared" si="7"/>
        <v>3687.9100000000008</v>
      </c>
      <c r="S40" s="21">
        <f t="shared" si="7"/>
        <v>3423.9100000000008</v>
      </c>
      <c r="T40" s="21">
        <f t="shared" si="7"/>
        <v>3159.9100000000008</v>
      </c>
      <c r="U40" s="21">
        <f>+Q40</f>
        <v>5251.9100000000008</v>
      </c>
      <c r="V40" s="12"/>
    </row>
    <row r="41" spans="1:22" ht="15.75" thickTop="1" x14ac:dyDescent="0.25">
      <c r="C41" s="11"/>
      <c r="D41" s="12"/>
      <c r="E41" s="11"/>
      <c r="F41" s="12"/>
      <c r="G41" s="11"/>
      <c r="H41" s="12"/>
      <c r="I41" s="12"/>
      <c r="J41" s="12"/>
      <c r="K41" s="11"/>
      <c r="L41" s="12"/>
      <c r="M41" s="11"/>
      <c r="N41" s="12"/>
      <c r="O41" s="11"/>
      <c r="P41" s="13"/>
      <c r="Q41" s="13"/>
      <c r="R41" s="11"/>
      <c r="S41" s="11"/>
      <c r="T41" s="11"/>
      <c r="U41" s="11"/>
      <c r="V41" s="12"/>
    </row>
    <row r="42" spans="1:22" x14ac:dyDescent="0.25">
      <c r="A42" s="10" t="str">
        <f>+'[1]Fin Verslag v.a.2015 incl subs.'!A15</f>
        <v>Subsidie (Sportvisie)</v>
      </c>
      <c r="C42" s="11"/>
      <c r="D42" s="12"/>
      <c r="E42" s="11"/>
      <c r="F42" s="12"/>
      <c r="G42" s="11"/>
      <c r="H42" s="12"/>
      <c r="I42" s="12"/>
      <c r="J42" s="12"/>
      <c r="K42" s="11"/>
      <c r="L42" s="12"/>
      <c r="M42" s="11"/>
      <c r="N42" s="12"/>
      <c r="O42" s="11"/>
      <c r="P42" s="13"/>
      <c r="Q42" s="13"/>
      <c r="R42" s="11"/>
      <c r="S42" s="11"/>
      <c r="T42" s="11"/>
      <c r="U42" s="11"/>
    </row>
    <row r="43" spans="1:22" x14ac:dyDescent="0.25">
      <c r="A43" t="s">
        <v>9</v>
      </c>
      <c r="C43" s="11">
        <f>+'[1]Fin Verslag v.a.2015 incl subs.'!C15</f>
        <v>1128.1600000000001</v>
      </c>
      <c r="D43" s="12">
        <f>+'[1]Fin Verslag v.a.2015 incl subs.'!D15</f>
        <v>6000</v>
      </c>
      <c r="E43" s="11">
        <f>+'[1]Fin Verslag v.a.2015 incl subs.'!E15</f>
        <v>5500</v>
      </c>
      <c r="F43" s="12">
        <f>+'[1]Fin Verslag v.a.2015 incl subs.'!F15</f>
        <v>0</v>
      </c>
      <c r="G43" s="11">
        <f>+'[1]Fin Verslag v.a.2015 incl subs.'!G15</f>
        <v>1000</v>
      </c>
      <c r="H43" s="12">
        <f>+'[1]Fin Verslag v.a.2015 incl subs.'!H15</f>
        <v>0</v>
      </c>
      <c r="I43" s="12">
        <f>+'[1]Fin Verslag v.a.2015 incl subs.'!I15</f>
        <v>8000</v>
      </c>
      <c r="J43" s="12" t="str">
        <f>+'[1]Fin Verslag v.a.2015 incl subs.'!J15</f>
        <v>C</v>
      </c>
      <c r="K43" s="11">
        <f>+'[1]Fin Verslag v.a.2015 incl subs.'!K15</f>
        <v>7000</v>
      </c>
      <c r="L43" s="12">
        <f>+'[1]Fin Verslag v.a.2015 incl subs.'!L15</f>
        <v>8000</v>
      </c>
      <c r="M43" s="11">
        <f>+'[1]Fin Verslag v.a.2015 incl subs.'!M15</f>
        <v>8000</v>
      </c>
      <c r="N43" s="12">
        <f>+'[1]Fin Verslag v.a.2015 incl subs.'!N15</f>
        <v>8000</v>
      </c>
      <c r="O43" s="11">
        <f>+'[1]Fin Verslag v.a.2015 incl subs.'!O15</f>
        <v>8000</v>
      </c>
      <c r="P43" s="13">
        <f>+'[1]Fin Verslag v.a.2015 incl subs.'!P15</f>
        <v>8000</v>
      </c>
      <c r="Q43" s="13">
        <f>+'[1]Fin Verslag v.a.2015 incl subs.'!Q15</f>
        <v>8000</v>
      </c>
      <c r="R43" s="11">
        <f>+'[1]Fin Verslag v.a.2015 incl subs.'!R15</f>
        <v>8000</v>
      </c>
      <c r="S43" s="11">
        <f>+'[1]Fin Verslag v.a.2015 incl subs.'!S15</f>
        <v>0</v>
      </c>
      <c r="T43" s="11">
        <f>+'[1]Fin Verslag v.a.2015 incl subs.'!T15</f>
        <v>0</v>
      </c>
      <c r="U43" s="11">
        <f>+C43+E43+G43+K43+M43+O43+Q43</f>
        <v>38628.160000000003</v>
      </c>
    </row>
    <row r="44" spans="1:22" x14ac:dyDescent="0.25">
      <c r="A44" t="s">
        <v>10</v>
      </c>
      <c r="C44" s="11">
        <f>+'[1]Fin Verslag v.a.2015 incl subs.'!C27</f>
        <v>-1228.4000000000001</v>
      </c>
      <c r="D44" s="12">
        <f>+'[1]Fin Verslag v.a.2015 incl subs.'!D27</f>
        <v>4772</v>
      </c>
      <c r="E44" s="11">
        <f>+'[1]Fin Verslag v.a.2015 incl subs.'!E27</f>
        <v>-3333.48</v>
      </c>
      <c r="F44" s="12">
        <f>+'[1]Fin Verslag v.a.2015 incl subs.'!F27</f>
        <v>938</v>
      </c>
      <c r="G44" s="11">
        <f>+'[1]Fin Verslag v.a.2015 incl subs.'!G27</f>
        <v>-928.98</v>
      </c>
      <c r="H44" s="12">
        <f>+'[1]Fin Verslag v.a.2015 incl subs.'!H27</f>
        <v>0</v>
      </c>
      <c r="I44" s="12">
        <f>+'[1]Fin Verslag v.a.2015 incl subs.'!I27</f>
        <v>-8000</v>
      </c>
      <c r="J44" s="12">
        <f>+'[1]Fin Verslag v.a.2015 incl subs.'!J27</f>
        <v>0</v>
      </c>
      <c r="K44" s="11">
        <f>+'[1]Fin Verslag v.a.2015 incl subs.'!K27</f>
        <v>-6965.4000000000005</v>
      </c>
      <c r="L44" s="12">
        <f>+'[1]Fin Verslag v.a.2015 incl subs.'!L27</f>
        <v>-8000</v>
      </c>
      <c r="M44" s="11">
        <f>+'[1]Fin Verslag v.a.2015 incl subs.'!M27</f>
        <v>-7615.95</v>
      </c>
      <c r="N44" s="12">
        <f>+'[1]Fin Verslag v.a.2015 incl subs.'!N27</f>
        <v>-8000</v>
      </c>
      <c r="O44" s="11">
        <f>+'[1]Fin Verslag v.a.2015 incl subs.'!O27</f>
        <v>-7289.3</v>
      </c>
      <c r="P44" s="13">
        <f>+'[1]Fin Verslag v.a.2015 incl subs.'!P27</f>
        <v>-7000</v>
      </c>
      <c r="Q44" s="13">
        <f>+'[1]Fin Verslag v.a.2015 incl subs.'!Q27</f>
        <v>-1193.69</v>
      </c>
      <c r="R44" s="11">
        <f>+'[1]Fin Verslag v.a.2015 incl subs.'!R27</f>
        <v>-8000</v>
      </c>
      <c r="S44" s="11">
        <f>+'[1]Fin Verslag v.a.2015 incl subs.'!S27</f>
        <v>0</v>
      </c>
      <c r="T44" s="11">
        <f>+'[1]Fin Verslag v.a.2015 incl subs.'!T27</f>
        <v>0</v>
      </c>
      <c r="U44" s="11">
        <f>+C44+E44+G44+K44+M44+O44+Q44</f>
        <v>-28555.200000000001</v>
      </c>
    </row>
    <row r="45" spans="1:22" x14ac:dyDescent="0.25">
      <c r="C45" s="14">
        <f>SUM(C43:C44)</f>
        <v>-100.24000000000001</v>
      </c>
      <c r="D45" s="15">
        <f t="shared" ref="D45:U45" si="8">SUM(D43:D44)</f>
        <v>10772</v>
      </c>
      <c r="E45" s="14">
        <f t="shared" si="8"/>
        <v>2166.52</v>
      </c>
      <c r="F45" s="15">
        <f t="shared" si="8"/>
        <v>938</v>
      </c>
      <c r="G45" s="14">
        <f t="shared" si="8"/>
        <v>71.019999999999982</v>
      </c>
      <c r="H45" s="15">
        <f t="shared" si="8"/>
        <v>0</v>
      </c>
      <c r="I45" s="15">
        <f t="shared" si="8"/>
        <v>0</v>
      </c>
      <c r="J45" s="15">
        <f t="shared" si="8"/>
        <v>0</v>
      </c>
      <c r="K45" s="14">
        <f t="shared" si="8"/>
        <v>34.599999999999454</v>
      </c>
      <c r="L45" s="15">
        <f t="shared" si="8"/>
        <v>0</v>
      </c>
      <c r="M45" s="14">
        <f t="shared" si="8"/>
        <v>384.05000000000018</v>
      </c>
      <c r="N45" s="15">
        <f t="shared" si="8"/>
        <v>0</v>
      </c>
      <c r="O45" s="14">
        <f t="shared" si="8"/>
        <v>710.69999999999982</v>
      </c>
      <c r="P45" s="16">
        <f t="shared" si="8"/>
        <v>1000</v>
      </c>
      <c r="Q45" s="16">
        <f t="shared" si="8"/>
        <v>6806.3099999999995</v>
      </c>
      <c r="R45" s="14">
        <f t="shared" si="8"/>
        <v>0</v>
      </c>
      <c r="S45" s="14">
        <f t="shared" si="8"/>
        <v>0</v>
      </c>
      <c r="T45" s="14">
        <f t="shared" si="8"/>
        <v>0</v>
      </c>
      <c r="U45" s="14">
        <f t="shared" si="8"/>
        <v>10072.960000000003</v>
      </c>
    </row>
    <row r="46" spans="1:22" x14ac:dyDescent="0.25">
      <c r="A46" s="10" t="str">
        <f>+'[1]Fin Verslag v.a.2015 incl subs.'!$A$18</f>
        <v>Actief Hilvarenbeek</v>
      </c>
      <c r="C46" s="11"/>
      <c r="D46" s="12"/>
      <c r="E46" s="11"/>
      <c r="F46" s="12"/>
      <c r="G46" s="11"/>
      <c r="H46" s="12"/>
      <c r="I46" s="12"/>
      <c r="J46" s="12"/>
      <c r="K46" s="11"/>
      <c r="L46" s="12"/>
      <c r="M46" s="11"/>
      <c r="N46" s="12"/>
      <c r="O46" s="11"/>
      <c r="P46" s="13"/>
      <c r="Q46" s="13"/>
      <c r="R46" s="11"/>
      <c r="S46" s="11"/>
      <c r="T46" s="11"/>
      <c r="U46" s="11"/>
    </row>
    <row r="47" spans="1:22" x14ac:dyDescent="0.25">
      <c r="A47" t="s">
        <v>9</v>
      </c>
      <c r="C47" s="11">
        <f>+'[1]Fin Verslag v.a.2015 incl subs.'!C18</f>
        <v>0</v>
      </c>
      <c r="D47" s="12">
        <f>+'[1]Fin Verslag v.a.2015 incl subs.'!D18</f>
        <v>0</v>
      </c>
      <c r="E47" s="11">
        <f>+'[1]Fin Verslag v.a.2015 incl subs.'!E18</f>
        <v>0</v>
      </c>
      <c r="F47" s="12">
        <f>+'[1]Fin Verslag v.a.2015 incl subs.'!F18</f>
        <v>0</v>
      </c>
      <c r="G47" s="11">
        <f>+'[1]Fin Verslag v.a.2015 incl subs.'!G18</f>
        <v>0</v>
      </c>
      <c r="H47" s="12">
        <f>+'[1]Fin Verslag v.a.2015 incl subs.'!H18</f>
        <v>0</v>
      </c>
      <c r="I47" s="12">
        <f>+'[1]Fin Verslag v.a.2015 incl subs.'!I18</f>
        <v>0</v>
      </c>
      <c r="J47" s="12">
        <f>+'[1]Fin Verslag v.a.2015 incl subs.'!J18</f>
        <v>0</v>
      </c>
      <c r="K47" s="11">
        <f>+'[1]Fin Verslag v.a.2015 incl subs.'!K18</f>
        <v>0</v>
      </c>
      <c r="L47" s="12">
        <f>+'[1]Fin Verslag v.a.2015 incl subs.'!L18</f>
        <v>0</v>
      </c>
      <c r="M47" s="11">
        <f>+'[1]Fin Verslag v.a.2015 incl subs.'!M18</f>
        <v>0</v>
      </c>
      <c r="N47" s="12">
        <f>+'[1]Fin Verslag v.a.2015 incl subs.'!N18</f>
        <v>0</v>
      </c>
      <c r="O47" s="11">
        <f>+'[1]Fin Verslag v.a.2015 incl subs.'!O18</f>
        <v>0</v>
      </c>
      <c r="P47" s="13">
        <f>+'[1]Fin Verslag v.a.2015 incl subs.'!P18</f>
        <v>10000</v>
      </c>
      <c r="Q47" s="13">
        <f>+'[1]Fin Verslag v.a.2015 incl subs.'!Q18</f>
        <v>40000</v>
      </c>
      <c r="R47" s="11">
        <f>+'[1]Fin Verslag v.a.2015 incl subs.'!R18</f>
        <v>20000</v>
      </c>
      <c r="S47" s="11">
        <f>+'[1]Fin Verslag v.a.2015 incl subs.'!S18</f>
        <v>10000</v>
      </c>
      <c r="T47" s="11">
        <f>+'[1]Fin Verslag v.a.2015 incl subs.'!T18</f>
        <v>8000</v>
      </c>
      <c r="U47" s="11">
        <f>+C47+E47+G47+K47+M47+O47+Q47</f>
        <v>40000</v>
      </c>
    </row>
    <row r="48" spans="1:22" x14ac:dyDescent="0.25">
      <c r="A48" t="s">
        <v>10</v>
      </c>
      <c r="C48" s="11">
        <f>+'[1]Fin Verslag v.a.2015 incl subs.'!C28</f>
        <v>0</v>
      </c>
      <c r="D48" s="12">
        <f>+'[1]Fin Verslag v.a.2015 incl subs.'!D28</f>
        <v>0</v>
      </c>
      <c r="E48" s="11">
        <f>+'[1]Fin Verslag v.a.2015 incl subs.'!E28</f>
        <v>0</v>
      </c>
      <c r="F48" s="12">
        <f>+'[1]Fin Verslag v.a.2015 incl subs.'!F28</f>
        <v>0</v>
      </c>
      <c r="G48" s="11">
        <f>+'[1]Fin Verslag v.a.2015 incl subs.'!G28</f>
        <v>0</v>
      </c>
      <c r="H48" s="12">
        <f>+'[1]Fin Verslag v.a.2015 incl subs.'!H28</f>
        <v>0</v>
      </c>
      <c r="I48" s="12">
        <f>+'[1]Fin Verslag v.a.2015 incl subs.'!I28</f>
        <v>0</v>
      </c>
      <c r="J48" s="12">
        <f>+'[1]Fin Verslag v.a.2015 incl subs.'!J28</f>
        <v>0</v>
      </c>
      <c r="K48" s="11">
        <f>+'[1]Fin Verslag v.a.2015 incl subs.'!K28</f>
        <v>0</v>
      </c>
      <c r="L48" s="12">
        <f>+'[1]Fin Verslag v.a.2015 incl subs.'!L28</f>
        <v>0</v>
      </c>
      <c r="M48" s="11">
        <f>+'[1]Fin Verslag v.a.2015 incl subs.'!M28</f>
        <v>0</v>
      </c>
      <c r="N48" s="12">
        <f>+'[1]Fin Verslag v.a.2015 incl subs.'!N28</f>
        <v>0</v>
      </c>
      <c r="O48" s="11">
        <f>+'[1]Fin Verslag v.a.2015 incl subs.'!O28</f>
        <v>0</v>
      </c>
      <c r="P48" s="13">
        <f>+'[1]Fin Verslag v.a.2015 incl subs.'!P28</f>
        <v>-10000</v>
      </c>
      <c r="Q48" s="13">
        <f>+'[1]Fin Verslag v.a.2015 incl subs.'!Q28</f>
        <v>-21425.61</v>
      </c>
      <c r="R48" s="11">
        <f>+'[1]Fin Verslag v.a.2015 incl subs.'!R28</f>
        <v>-20000</v>
      </c>
      <c r="S48" s="11">
        <f>+'[1]Fin Verslag v.a.2015 incl subs.'!S28</f>
        <v>-20000</v>
      </c>
      <c r="T48" s="11">
        <f>+'[1]Fin Verslag v.a.2015 incl subs.'!T28</f>
        <v>-10000</v>
      </c>
      <c r="U48" s="11">
        <f>+C48+E48+G48+K48+M48+O48+Q48</f>
        <v>-21425.61</v>
      </c>
    </row>
    <row r="49" spans="1:21" x14ac:dyDescent="0.25">
      <c r="C49" s="14">
        <f t="shared" ref="C49:U49" si="9">SUM(C47:C48)</f>
        <v>0</v>
      </c>
      <c r="D49" s="15">
        <f t="shared" si="9"/>
        <v>0</v>
      </c>
      <c r="E49" s="14">
        <f t="shared" si="9"/>
        <v>0</v>
      </c>
      <c r="F49" s="15">
        <f t="shared" si="9"/>
        <v>0</v>
      </c>
      <c r="G49" s="14">
        <f t="shared" si="9"/>
        <v>0</v>
      </c>
      <c r="H49" s="15">
        <f t="shared" si="9"/>
        <v>0</v>
      </c>
      <c r="I49" s="15">
        <f t="shared" si="9"/>
        <v>0</v>
      </c>
      <c r="J49" s="15">
        <f t="shared" si="9"/>
        <v>0</v>
      </c>
      <c r="K49" s="14">
        <f t="shared" si="9"/>
        <v>0</v>
      </c>
      <c r="L49" s="15">
        <f t="shared" si="9"/>
        <v>0</v>
      </c>
      <c r="M49" s="14">
        <f t="shared" si="9"/>
        <v>0</v>
      </c>
      <c r="N49" s="15">
        <f t="shared" si="9"/>
        <v>0</v>
      </c>
      <c r="O49" s="14">
        <f t="shared" si="9"/>
        <v>0</v>
      </c>
      <c r="P49" s="16">
        <f t="shared" si="9"/>
        <v>0</v>
      </c>
      <c r="Q49" s="16">
        <f t="shared" si="9"/>
        <v>18574.39</v>
      </c>
      <c r="R49" s="14">
        <f t="shared" si="9"/>
        <v>0</v>
      </c>
      <c r="S49" s="14">
        <f t="shared" si="9"/>
        <v>-10000</v>
      </c>
      <c r="T49" s="14">
        <f t="shared" si="9"/>
        <v>-2000</v>
      </c>
      <c r="U49" s="14">
        <f t="shared" si="9"/>
        <v>18574.39</v>
      </c>
    </row>
    <row r="50" spans="1:21" x14ac:dyDescent="0.25">
      <c r="A50" s="10" t="str">
        <f>+'[1]Fin Verslag v.a.2015 incl subs.'!$A$20</f>
        <v>Sportdorp</v>
      </c>
      <c r="C50" s="11"/>
      <c r="D50" s="12"/>
      <c r="E50" s="11"/>
      <c r="F50" s="12"/>
      <c r="G50" s="11"/>
      <c r="H50" s="12"/>
      <c r="I50" s="12"/>
      <c r="J50" s="12"/>
      <c r="K50" s="11"/>
      <c r="L50" s="12"/>
      <c r="M50" s="11"/>
      <c r="N50" s="12"/>
      <c r="O50" s="11"/>
      <c r="P50" s="13"/>
      <c r="Q50" s="13"/>
      <c r="R50" s="11"/>
      <c r="S50" s="11"/>
      <c r="T50" s="11"/>
      <c r="U50" s="11"/>
    </row>
    <row r="51" spans="1:21" x14ac:dyDescent="0.25">
      <c r="A51" t="s">
        <v>9</v>
      </c>
      <c r="C51" s="11">
        <f>+'[1]Fin Verslag v.a.2015 incl subs.'!C20</f>
        <v>0</v>
      </c>
      <c r="D51" s="12">
        <f>+'[1]Fin Verslag v.a.2015 incl subs.'!D20</f>
        <v>0</v>
      </c>
      <c r="E51" s="11">
        <f>+'[1]Fin Verslag v.a.2015 incl subs.'!E20</f>
        <v>0</v>
      </c>
      <c r="F51" s="12">
        <f>+'[1]Fin Verslag v.a.2015 incl subs.'!F20</f>
        <v>0</v>
      </c>
      <c r="G51" s="11">
        <f>+'[1]Fin Verslag v.a.2015 incl subs.'!G20</f>
        <v>0</v>
      </c>
      <c r="H51" s="12">
        <f>+'[1]Fin Verslag v.a.2015 incl subs.'!H20</f>
        <v>0</v>
      </c>
      <c r="I51" s="12">
        <f>+'[1]Fin Verslag v.a.2015 incl subs.'!I20</f>
        <v>0</v>
      </c>
      <c r="J51" s="12">
        <f>+'[1]Fin Verslag v.a.2015 incl subs.'!J20</f>
        <v>0</v>
      </c>
      <c r="K51" s="11">
        <f>+'[1]Fin Verslag v.a.2015 incl subs.'!K20</f>
        <v>42604</v>
      </c>
      <c r="L51" s="12">
        <f>+'[1]Fin Verslag v.a.2015 incl subs.'!L20</f>
        <v>0</v>
      </c>
      <c r="M51" s="11">
        <f>+'[1]Fin Verslag v.a.2015 incl subs.'!M20</f>
        <v>0</v>
      </c>
      <c r="N51" s="12">
        <f>+'[1]Fin Verslag v.a.2015 incl subs.'!N20</f>
        <v>14201</v>
      </c>
      <c r="O51" s="11">
        <f>+'[1]Fin Verslag v.a.2015 incl subs.'!O20</f>
        <v>8521</v>
      </c>
      <c r="P51" s="13">
        <f>+'[1]Fin Verslag v.a.2015 incl subs.'!P20</f>
        <v>5680</v>
      </c>
      <c r="Q51" s="13">
        <f>+'[1]Fin Verslag v.a.2015 incl subs.'!Q20</f>
        <v>5680</v>
      </c>
      <c r="R51" s="11">
        <f>+'[1]Fin Verslag v.a.2015 incl subs.'!R20</f>
        <v>0</v>
      </c>
      <c r="S51" s="11">
        <f>+'[1]Fin Verslag v.a.2015 incl subs.'!S20</f>
        <v>0</v>
      </c>
      <c r="T51" s="11">
        <f>+'[1]Fin Verslag v.a.2015 incl subs.'!T20</f>
        <v>0</v>
      </c>
      <c r="U51" s="11">
        <f>+C51+E51+G51+K51+M51+O51+Q51</f>
        <v>56805</v>
      </c>
    </row>
    <row r="52" spans="1:21" x14ac:dyDescent="0.25">
      <c r="A52" t="s">
        <v>10</v>
      </c>
      <c r="C52" s="11">
        <f>+'[1]Fin Verslag v.a.2015 incl subs.'!C30</f>
        <v>0</v>
      </c>
      <c r="D52" s="12">
        <f>+'[1]Fin Verslag v.a.2015 incl subs.'!D30</f>
        <v>0</v>
      </c>
      <c r="E52" s="11">
        <f>+'[1]Fin Verslag v.a.2015 incl subs.'!E30</f>
        <v>0</v>
      </c>
      <c r="F52" s="12">
        <f>+'[1]Fin Verslag v.a.2015 incl subs.'!F30</f>
        <v>0</v>
      </c>
      <c r="G52" s="11">
        <f>+'[1]Fin Verslag v.a.2015 incl subs.'!G30</f>
        <v>0</v>
      </c>
      <c r="H52" s="12">
        <f>+'[1]Fin Verslag v.a.2015 incl subs.'!H30</f>
        <v>0</v>
      </c>
      <c r="I52" s="12">
        <f>+'[1]Fin Verslag v.a.2015 incl subs.'!I30</f>
        <v>0</v>
      </c>
      <c r="J52" s="12">
        <f>+'[1]Fin Verslag v.a.2015 incl subs.'!J30</f>
        <v>0</v>
      </c>
      <c r="K52" s="11">
        <f>+'[1]Fin Verslag v.a.2015 incl subs.'!K30</f>
        <v>-3298.46</v>
      </c>
      <c r="L52" s="12">
        <f>+'[1]Fin Verslag v.a.2015 incl subs.'!L30</f>
        <v>0</v>
      </c>
      <c r="M52" s="11">
        <f>+'[1]Fin Verslag v.a.2015 incl subs.'!M30</f>
        <v>-27966.179999999997</v>
      </c>
      <c r="N52" s="12">
        <f>+'[1]Fin Verslag v.a.2015 incl subs.'!N30</f>
        <v>-25540.360000000004</v>
      </c>
      <c r="O52" s="11">
        <f>+'[1]Fin Verslag v.a.2015 incl subs.'!O30</f>
        <v>-25535.07</v>
      </c>
      <c r="P52" s="13">
        <f>+'[1]Fin Verslag v.a.2015 incl subs.'!P30</f>
        <v>0</v>
      </c>
      <c r="Q52" s="13">
        <f>+'[1]Fin Verslag v.a.2015 incl subs.'!Q30</f>
        <v>0</v>
      </c>
      <c r="R52" s="11">
        <f>+'[1]Fin Verslag v.a.2015 incl subs.'!R30</f>
        <v>0</v>
      </c>
      <c r="S52" s="11">
        <f>+'[1]Fin Verslag v.a.2015 incl subs.'!S30</f>
        <v>0</v>
      </c>
      <c r="T52" s="11">
        <f>+'[1]Fin Verslag v.a.2015 incl subs.'!T30</f>
        <v>0</v>
      </c>
      <c r="U52" s="11">
        <f>+C52+E52+G52+K52+M52+O52+Q52</f>
        <v>-56799.709999999992</v>
      </c>
    </row>
    <row r="53" spans="1:21" x14ac:dyDescent="0.25">
      <c r="C53" s="14">
        <f t="shared" ref="C53:U53" si="10">SUM(C51:C52)</f>
        <v>0</v>
      </c>
      <c r="D53" s="15">
        <f t="shared" si="10"/>
        <v>0</v>
      </c>
      <c r="E53" s="14">
        <f t="shared" si="10"/>
        <v>0</v>
      </c>
      <c r="F53" s="15">
        <f t="shared" si="10"/>
        <v>0</v>
      </c>
      <c r="G53" s="14">
        <f t="shared" si="10"/>
        <v>0</v>
      </c>
      <c r="H53" s="15">
        <f t="shared" si="10"/>
        <v>0</v>
      </c>
      <c r="I53" s="15">
        <f t="shared" si="10"/>
        <v>0</v>
      </c>
      <c r="J53" s="15">
        <f t="shared" si="10"/>
        <v>0</v>
      </c>
      <c r="K53" s="14">
        <f t="shared" si="10"/>
        <v>39305.54</v>
      </c>
      <c r="L53" s="15">
        <f t="shared" si="10"/>
        <v>0</v>
      </c>
      <c r="M53" s="14">
        <f t="shared" si="10"/>
        <v>-27966.179999999997</v>
      </c>
      <c r="N53" s="15">
        <f t="shared" si="10"/>
        <v>-11339.360000000004</v>
      </c>
      <c r="O53" s="14">
        <f t="shared" si="10"/>
        <v>-17014.07</v>
      </c>
      <c r="P53" s="16">
        <f t="shared" si="10"/>
        <v>5680</v>
      </c>
      <c r="Q53" s="16">
        <f t="shared" si="10"/>
        <v>5680</v>
      </c>
      <c r="R53" s="14">
        <f t="shared" si="10"/>
        <v>0</v>
      </c>
      <c r="S53" s="14">
        <f t="shared" si="10"/>
        <v>0</v>
      </c>
      <c r="T53" s="14">
        <f t="shared" si="10"/>
        <v>0</v>
      </c>
      <c r="U53" s="14">
        <f t="shared" si="10"/>
        <v>5.2900000000081491</v>
      </c>
    </row>
    <row r="54" spans="1:21" x14ac:dyDescent="0.25">
      <c r="C54" s="11"/>
      <c r="D54" s="12"/>
      <c r="E54" s="11"/>
      <c r="F54" s="12"/>
      <c r="G54" s="11"/>
      <c r="H54" s="12"/>
      <c r="I54" s="12"/>
      <c r="J54" s="12"/>
      <c r="K54" s="11"/>
      <c r="L54" s="12"/>
      <c r="M54" s="11"/>
      <c r="N54" s="12"/>
      <c r="O54" s="11"/>
      <c r="P54" s="13"/>
      <c r="Q54" s="13"/>
      <c r="R54" s="11"/>
      <c r="S54" s="11"/>
      <c r="T54" s="11"/>
      <c r="U54" s="11"/>
    </row>
    <row r="55" spans="1:21" ht="15.75" thickBot="1" x14ac:dyDescent="0.3">
      <c r="A55" s="17" t="s">
        <v>11</v>
      </c>
      <c r="C55" s="11"/>
      <c r="D55" s="12"/>
      <c r="E55" s="11"/>
      <c r="F55" s="12"/>
      <c r="G55" s="11"/>
      <c r="H55" s="12"/>
      <c r="I55" s="12"/>
      <c r="J55" s="12"/>
      <c r="K55" s="11"/>
      <c r="L55" s="12"/>
      <c r="M55" s="11"/>
      <c r="N55" s="12"/>
      <c r="O55" s="11"/>
      <c r="P55" s="13"/>
      <c r="Q55" s="13"/>
      <c r="R55" s="11"/>
      <c r="S55" s="11"/>
      <c r="T55" s="11"/>
      <c r="U55" s="11"/>
    </row>
    <row r="56" spans="1:21" x14ac:dyDescent="0.25">
      <c r="A56" s="10" t="s">
        <v>12</v>
      </c>
      <c r="C56" s="24">
        <f>+C32+C43+C47+C51+C44+C48+C52</f>
        <v>191.2999999999995</v>
      </c>
      <c r="D56" s="25">
        <f t="shared" ref="D56:N56" si="11">+D32+D43+D47+D51+D44+D48+D52</f>
        <v>16922</v>
      </c>
      <c r="E56" s="24">
        <f>+C56+E18-E17+E25+E45-E37</f>
        <v>229.30999999999995</v>
      </c>
      <c r="F56" s="25">
        <f t="shared" si="11"/>
        <v>7188</v>
      </c>
      <c r="G56" s="24">
        <f>+E56+G18-G17+G25+G45-G37</f>
        <v>492.07000000000016</v>
      </c>
      <c r="H56" s="25">
        <f t="shared" si="11"/>
        <v>0</v>
      </c>
      <c r="I56" s="25">
        <f t="shared" si="11"/>
        <v>36</v>
      </c>
      <c r="J56" s="25"/>
      <c r="K56" s="24">
        <f>+G56+K18-K17+K25+K31+K45+K49+K53</f>
        <v>40176.36</v>
      </c>
      <c r="L56" s="25">
        <f t="shared" si="11"/>
        <v>-144</v>
      </c>
      <c r="M56" s="24">
        <f>+K56+M18-M17+M25+M31+M45+M49+M53</f>
        <v>12333.850000000009</v>
      </c>
      <c r="N56" s="25">
        <f t="shared" si="11"/>
        <v>720.4900000000016</v>
      </c>
      <c r="O56" s="24">
        <f>+M56+O18-O17+O25+O31+O53+O45+O49</f>
        <v>663.97000000001117</v>
      </c>
      <c r="P56" s="26">
        <f>+O56+P18-P17+P25+P45+P49+P53</f>
        <v>5569.9700000000112</v>
      </c>
      <c r="Q56" s="26">
        <f>+O56+Q18-Q17+Q25+Q45+Q49+Q53</f>
        <v>33803.220000000008</v>
      </c>
      <c r="R56" s="24">
        <f>+Q56+R18-R17+R25+R45+R49+R53</f>
        <v>32239.220000000008</v>
      </c>
      <c r="S56" s="24">
        <f>+R56+S18-S17+S25+S45+S49+S53</f>
        <v>21975.220000000008</v>
      </c>
      <c r="T56" s="24">
        <f>+S56+T18-T17+T25+T45+T49+T53</f>
        <v>19711.220000000008</v>
      </c>
      <c r="U56" s="24"/>
    </row>
    <row r="57" spans="1:21" ht="15.75" thickBot="1" x14ac:dyDescent="0.3">
      <c r="A57" s="10" t="s">
        <v>13</v>
      </c>
      <c r="C57" s="27">
        <f>+C39</f>
        <v>3651.7200000000003</v>
      </c>
      <c r="D57" s="28">
        <f t="shared" ref="D57:T57" si="12">+D39</f>
        <v>0</v>
      </c>
      <c r="E57" s="27">
        <f t="shared" si="12"/>
        <v>5721.77</v>
      </c>
      <c r="F57" s="28">
        <f t="shared" si="12"/>
        <v>0</v>
      </c>
      <c r="G57" s="27">
        <f t="shared" si="12"/>
        <v>4981.8200000000006</v>
      </c>
      <c r="H57" s="28">
        <f t="shared" si="12"/>
        <v>0</v>
      </c>
      <c r="I57" s="28">
        <f t="shared" si="12"/>
        <v>0</v>
      </c>
      <c r="J57" s="28">
        <f t="shared" si="12"/>
        <v>0</v>
      </c>
      <c r="K57" s="27">
        <f t="shared" si="12"/>
        <v>4600.0000000000009</v>
      </c>
      <c r="L57" s="28">
        <f t="shared" si="12"/>
        <v>0</v>
      </c>
      <c r="M57" s="27">
        <f t="shared" si="12"/>
        <v>4600.4600000000009</v>
      </c>
      <c r="N57" s="28">
        <f t="shared" si="12"/>
        <v>4600.4600000000009</v>
      </c>
      <c r="O57" s="27">
        <f t="shared" si="12"/>
        <v>100.92000000000094</v>
      </c>
      <c r="P57" s="29">
        <f t="shared" si="12"/>
        <v>100.92000000000094</v>
      </c>
      <c r="Q57" s="29">
        <f t="shared" si="12"/>
        <v>101.33000000000094</v>
      </c>
      <c r="R57" s="27">
        <f t="shared" si="12"/>
        <v>101.33000000000094</v>
      </c>
      <c r="S57" s="27">
        <f t="shared" si="12"/>
        <v>101.33000000000094</v>
      </c>
      <c r="T57" s="27">
        <f t="shared" si="12"/>
        <v>101.33000000000094</v>
      </c>
      <c r="U57" s="27"/>
    </row>
    <row r="58" spans="1:21" x14ac:dyDescent="0.25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</row>
    <row r="59" spans="1:21" x14ac:dyDescent="0.2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</row>
    <row r="60" spans="1:21" hidden="1" x14ac:dyDescent="0.25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>
        <f>+Q18+Q43+Q47+Q51+Q38</f>
        <v>57003.960000000006</v>
      </c>
      <c r="R60" s="12"/>
      <c r="S60" s="12"/>
      <c r="T60" s="12"/>
    </row>
    <row r="61" spans="1:21" hidden="1" x14ac:dyDescent="0.25">
      <c r="P61" s="12"/>
      <c r="Q61" s="12">
        <f>+Q25+Q44+Q48+Q52</f>
        <v>-23863.89</v>
      </c>
      <c r="R61" s="12"/>
      <c r="S61" s="12"/>
      <c r="T61" s="12"/>
    </row>
    <row r="62" spans="1:21" x14ac:dyDescent="0.25">
      <c r="P62" s="12"/>
    </row>
    <row r="63" spans="1:21" x14ac:dyDescent="0.25">
      <c r="Q63" s="12"/>
    </row>
    <row r="64" spans="1:21" x14ac:dyDescent="0.25">
      <c r="Q64" s="12"/>
    </row>
    <row r="65" spans="17:17" x14ac:dyDescent="0.25">
      <c r="Q65" s="12"/>
    </row>
    <row r="66" spans="17:17" x14ac:dyDescent="0.25">
      <c r="Q66" s="12"/>
    </row>
  </sheetData>
  <pageMargins left="0.31496062992125984" right="0.31496062992125984" top="0.35433070866141736" bottom="0.35433070866141736" header="0.31496062992125984" footer="0.31496062992125984"/>
  <pageSetup paperSize="9" scale="6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Fin Verslag excl subsidies</vt:lpstr>
      <vt:lpstr>'Fin Verslag excl subsidies'!Afdrukbereik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KHB</dc:creator>
  <cp:lastModifiedBy>Mark KHB</cp:lastModifiedBy>
  <dcterms:created xsi:type="dcterms:W3CDTF">2022-01-05T19:24:37Z</dcterms:created>
  <dcterms:modified xsi:type="dcterms:W3CDTF">2022-01-05T19:29:06Z</dcterms:modified>
</cp:coreProperties>
</file>